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600" windowHeight="11760" tabRatio="799" activeTab="3"/>
  </bookViews>
  <sheets>
    <sheet name="Dokumentinfo" sheetId="1" r:id="rId1"/>
    <sheet name="Institution" sheetId="2" r:id="rId2"/>
    <sheet name="Obligatoriska krav" sheetId="3" r:id="rId3"/>
    <sheet name="Poängräkning" sheetId="4" r:id="rId4"/>
    <sheet name="Poängräkning med egna förslag" sheetId="5" r:id="rId5"/>
    <sheet name="1 Transporter" sheetId="6" r:id="rId6"/>
    <sheet name="2 Energi" sheetId="7" r:id="rId7"/>
    <sheet name="3 Avfall" sheetId="8" r:id="rId8"/>
    <sheet name="4 Råvaror" sheetId="9" r:id="rId9"/>
    <sheet name="5 Inköp" sheetId="10" r:id="rId10"/>
    <sheet name="6 Laboratorier" sheetId="11" r:id="rId11"/>
    <sheet name="Egna förslag" sheetId="12" r:id="rId12"/>
  </sheets>
  <definedNames>
    <definedName name="_xlnm.Print_Area" localSheetId="5">'1 Transporter'!$B$2:$J$20</definedName>
    <definedName name="_xlnm.Print_Area" localSheetId="6">'2 Energi'!$B$2:$J$21</definedName>
    <definedName name="_xlnm.Print_Area" localSheetId="10">'6 Laboratorier'!$B$2:$J$26</definedName>
    <definedName name="_xlnm.Print_Area" localSheetId="0">'Dokumentinfo'!$B$1:$F$20</definedName>
    <definedName name="_xlnm.Print_Area" localSheetId="11">'Egna förslag'!$B$2:$L$22</definedName>
    <definedName name="_xlnm.Print_Area" localSheetId="1">'Institution'!$B$1:$L$32</definedName>
    <definedName name="_xlnm.Print_Area" localSheetId="2">'Obligatoriska krav'!$B$1:$L$34</definedName>
    <definedName name="_xlnm.Print_Area" localSheetId="3">'Poängräkning'!$B$3:$L$24</definedName>
    <definedName name="_xlnm.Print_Area" localSheetId="4">'Poängräkning med egna förslag'!$B$3:$L$24</definedName>
  </definedNames>
  <calcPr fullCalcOnLoad="1"/>
</workbook>
</file>

<file path=xl/comments10.xml><?xml version="1.0" encoding="utf-8"?>
<comments xmlns="http://schemas.openxmlformats.org/spreadsheetml/2006/main">
  <authors>
    <author>bygg-mln</author>
  </authors>
  <commentList>
    <comment ref="C11" authorId="0">
      <text>
        <r>
          <rPr>
            <sz val="8"/>
            <rFont val="Tahoma"/>
            <family val="2"/>
          </rPr>
          <t>Poäng behålls om tjänsten EGA köps in från LDC vid senare tillfälle.</t>
        </r>
      </text>
    </comment>
  </commentList>
</comments>
</file>

<file path=xl/sharedStrings.xml><?xml version="1.0" encoding="utf-8"?>
<sst xmlns="http://schemas.openxmlformats.org/spreadsheetml/2006/main" count="327" uniqueCount="182">
  <si>
    <t>Rutiner</t>
  </si>
  <si>
    <t>Poäng</t>
  </si>
  <si>
    <t>Åtgärder</t>
  </si>
  <si>
    <t>Uppfyller</t>
  </si>
  <si>
    <t xml:space="preserve">Tillgång till teknik för telefonkonferenser finns.
</t>
  </si>
  <si>
    <t xml:space="preserve">Tjänstecyklar finns.
</t>
  </si>
  <si>
    <t>Åtgärder och rutiner - Kriterier för miljödiplomering vid Lunds universitet</t>
  </si>
  <si>
    <t xml:space="preserve">Till detta dokument hör "Kriteriedokument för Lunds universitets miljödiplomering". </t>
  </si>
  <si>
    <t>Institution/avdelning:</t>
  </si>
  <si>
    <t>Datum för inlämning:</t>
  </si>
  <si>
    <t>Markera införda rutiner och åtgärder med kryss eller text i de vita fälten. Under fliken "poängräkning" visas hur många poäng som uppnåtts.</t>
  </si>
  <si>
    <t xml:space="preserve">Detta dokument kan användas dels som en tipslista och dels som ett kravdokument vid miljödiplomering av en institution eller motsvarande. </t>
  </si>
  <si>
    <t>När dokumentet anses slutgiltigt ifyllt inför en miljödiplomering skickas det till universitetets miljösamordnare. Detta nu institutionsspecifika dokument låses för att användas som underlag vid den första revisionen.</t>
  </si>
  <si>
    <t>Poängräkning</t>
  </si>
  <si>
    <t>*</t>
  </si>
  <si>
    <r>
      <t>Ruitner och åtgärder markerade med en asterisk (</t>
    </r>
    <r>
      <rPr>
        <i/>
        <sz val="12"/>
        <color indexed="10"/>
        <rFont val="AGaramond"/>
        <family val="1"/>
      </rPr>
      <t>*</t>
    </r>
    <r>
      <rPr>
        <i/>
        <sz val="12"/>
        <rFont val="AGaramond"/>
        <family val="1"/>
      </rPr>
      <t>)</t>
    </r>
    <r>
      <rPr>
        <i/>
        <sz val="12"/>
        <color indexed="10"/>
        <rFont val="AGaramond"/>
        <family val="1"/>
      </rPr>
      <t xml:space="preserve"> </t>
    </r>
    <r>
      <rPr>
        <i/>
        <sz val="12"/>
        <rFont val="AGaramond"/>
        <family val="1"/>
      </rPr>
      <t>efter sig är lagkrav eller motsvarande.</t>
    </r>
  </si>
  <si>
    <t>Energi</t>
  </si>
  <si>
    <t>Avfall</t>
  </si>
  <si>
    <t>Inköp</t>
  </si>
  <si>
    <t>Kemiska, biologiska och verkstadstekniska laboratorier</t>
  </si>
  <si>
    <t>Råvaror och förbrukningsartiklar</t>
  </si>
  <si>
    <t>Miljöaspekt</t>
  </si>
  <si>
    <t>Uppnådd poäng</t>
  </si>
  <si>
    <t>Poänggräns</t>
  </si>
  <si>
    <t xml:space="preserve">Skånetrafiken-kort, månadskort eller rabattkort, finns för anställda att använda vid tjänsteresor.
</t>
  </si>
  <si>
    <t>Institution eller motsvarande</t>
  </si>
  <si>
    <t xml:space="preserve">Dessa uppgifter ska fyllas i om institutionen vill skicka dokumentet som underlag för miljödiplomering. </t>
  </si>
  <si>
    <t>Detta kravdokument gäller för:</t>
  </si>
  <si>
    <t>Kontaktperson:</t>
  </si>
  <si>
    <t>Här ser du om de olika rutiner och åtgärder du markerat under de övriga flikarna i dokumentet ger tillräckliga poäng för godkänt.</t>
  </si>
  <si>
    <t>När du markerar en rutin eller åtgärd under de övriga flikarna så visas poängsumman här.</t>
  </si>
  <si>
    <t>Egna förslag</t>
  </si>
  <si>
    <t>POÄNG</t>
  </si>
  <si>
    <t>(dessa 2 kolumner döljs sedan)</t>
  </si>
  <si>
    <t>Sammanställning av alla flikar</t>
  </si>
  <si>
    <t>VILLKOR</t>
  </si>
  <si>
    <t>Tonerkassetter till skrivare, kopiatorer och faxar lämnas i retur för återfyllning eller återvinning.</t>
  </si>
  <si>
    <t>Det finns klarlagda ruitner när det gäller tömning och tömningsansvar för de olika kärlen.</t>
  </si>
  <si>
    <t>Anställda och studenter har möjlighet till dubbelsidig utskrift och kopiering.</t>
  </si>
  <si>
    <t xml:space="preserve">Köper miljömärkta (TCO, Svanen) datorer, skärmar, skrivare, kopiatorer, faxar osv. </t>
  </si>
  <si>
    <t>Köper miljömärkta kontorsmaterial som pärmar, pennor osv.</t>
  </si>
  <si>
    <t>Ett system för samåkning finns på arbetsplatsen.</t>
  </si>
  <si>
    <t xml:space="preserve">En inventering och sammanställning över hur anställda tar sig till och från jobbet är gjord.
</t>
  </si>
  <si>
    <t>Det görs en årlig uppföljning av institutionens tjänsteresor med flyg, tåg och egen bil.</t>
  </si>
  <si>
    <t xml:space="preserve">Persienner dras under sommartid ner i tomma lokaler samt i rum med söderfönster under helg och semestrar.
</t>
  </si>
  <si>
    <t xml:space="preserve">Frysskåp och motsvarande frostas av regelbundet.
</t>
  </si>
  <si>
    <t>Elskrot och lysrörsavfall förvaras så att de inte kommer till skada i avvaktan på hämtning.</t>
  </si>
  <si>
    <t xml:space="preserve">Istället för att ta bilen görs, när det är praktiskt möjligt, tjänsteresor genom att åka kollektivt.
</t>
  </si>
  <si>
    <t xml:space="preserve">Arbetsrummen är inte utrustade med traditionella papperskorgar utan med pappersbackar samt mindre påse/kärl för hushållsavfall.
</t>
  </si>
  <si>
    <t xml:space="preserve">Insamlingskärl för batterier finns för både anställda och studenter.
</t>
  </si>
  <si>
    <t xml:space="preserve">Anställda använder inte engångsartiklar som plastmuggar och plastbestick.
</t>
  </si>
  <si>
    <t xml:space="preserve">Distribution av mötesprotokoll, minnesanteckningar och liknande sker med e-post.
</t>
  </si>
  <si>
    <t xml:space="preserve">Det görs en årlig uppföljning av pappersförbrukningen.
</t>
  </si>
  <si>
    <t xml:space="preserve">Köper miljömärkt skriv- och kopieringspapper.
</t>
  </si>
  <si>
    <t xml:space="preserve">Köper miljömärkt diskmedel och hushållspapper.
</t>
  </si>
  <si>
    <t xml:space="preserve">Avfall som genereras i laboratorier och verkstäder källsorteras.
</t>
  </si>
  <si>
    <t xml:space="preserve">Det görs en årlig genomgång av produkt- och metodval med syfte att genomföra miljöförbättrande förändringar.
</t>
  </si>
  <si>
    <t>Transporter - tjänsteresor och pendling</t>
  </si>
  <si>
    <t xml:space="preserve">Det är säkerställt att anställdas datorer, både bildskärmar och arbetsstationer, stängs av efter arbetsdagens slut.
</t>
  </si>
  <si>
    <t xml:space="preserve">Det finns en uttalad ambition att studentdatorer, både bildskärmar och arbetsstationer, ska vara avstängda när ingen använder dem.
</t>
  </si>
  <si>
    <t>Det finns en uttalad ambition att anställdas datorer, både bildskärmar och arbetsstationer, ska stängas av efter arbetsdagens slut.</t>
  </si>
  <si>
    <t xml:space="preserve">Det är säkerställt att studentdatorer, både bildskärmar och arbetsstationer, är avstängda när ingen använder dem.
</t>
  </si>
  <si>
    <t xml:space="preserve">Belysning i gemensamma utrymmen som saknar närvarostyrning ska släckas när de inte används.
</t>
  </si>
  <si>
    <t xml:space="preserve">Det finns en inventering gjord över institutionens elektriska och elektroniska utrustning med handlingsplan för miljöförbättrande åtgärder (Obs ej i lab, se flik "Laboratorier").
</t>
  </si>
  <si>
    <t xml:space="preserve">Vid bilburna tjänsteresor används hyrbil med god miljöprestanda istället för att använda privat bil.
</t>
  </si>
  <si>
    <t xml:space="preserve">I alla armaturer (institutionens) används lågenergilampor.
</t>
  </si>
  <si>
    <t xml:space="preserve">Det görs en årlig uppföljning av körsträcka och bränsleförbrukning för institutionens egna fordon med bedömning av möjliga miljöförbättrande åtgärder.
</t>
  </si>
  <si>
    <t xml:space="preserve">Anställda hålls uppdaterade i hur man ska använda tekniken för e-möten, video- och telefonkonferenser etc.
</t>
  </si>
  <si>
    <t>De anställda har fått utbildning i hur tekniken för e-möten, video- och telefonkonferenser används.</t>
  </si>
  <si>
    <t xml:space="preserve">Köp in tjänsten EGA från LDC. Då får du nya effektiva datorer och skärmar som är TCO-märkta.
</t>
  </si>
  <si>
    <t>Erhållen poäng</t>
  </si>
  <si>
    <t>Godkänd - Minimikrav</t>
  </si>
  <si>
    <t>Godkänd totalpoäng</t>
  </si>
  <si>
    <t>Godkända minimikrav och totalpoäng</t>
  </si>
  <si>
    <t>Total
poänggräns</t>
  </si>
  <si>
    <t>Totalt erhållen poäng</t>
  </si>
  <si>
    <t>Här fylls egen text i...</t>
  </si>
  <si>
    <t>Tips: Om du vill skriva ut dokumentet i sin helhet så välj i arkivmenyn "Skriv ut…" att skriva ut "Hela arbetsboken".</t>
  </si>
  <si>
    <t>Har laboratorieverksamhet:</t>
  </si>
  <si>
    <t xml:space="preserve">   (Kryss gör att poäng från fliken "Laboratorier" räknas med.)</t>
  </si>
  <si>
    <t>Poängräkning med egna förslag</t>
  </si>
  <si>
    <t>Åtgärder (inkl egna förslag)</t>
  </si>
  <si>
    <t>Rutiner (inkl egna förslag)</t>
  </si>
  <si>
    <t>Kat</t>
  </si>
  <si>
    <t>Obligatoriska krav</t>
  </si>
  <si>
    <t xml:space="preserve">Är uppfyllt  </t>
  </si>
  <si>
    <t xml:space="preserve">Kriterierna ställer åtta obligatoriska krav som måste vara uppfyllda för att institutionen ska bli godkänd; </t>
  </si>
  <si>
    <r>
      <t>-</t>
    </r>
    <r>
      <rPr>
        <sz val="7"/>
        <rFont val="Times New Roman"/>
        <family val="1"/>
      </rPr>
      <t xml:space="preserve">        </t>
    </r>
    <r>
      <rPr>
        <sz val="12"/>
        <rFont val="AGaramond"/>
        <family val="1"/>
      </rPr>
      <t xml:space="preserve">Det är tydligt att prefekt/avdelningsföreståndare har miljöansvaret för sin verksamhet. </t>
    </r>
  </si>
  <si>
    <r>
      <t>-</t>
    </r>
    <r>
      <rPr>
        <sz val="7"/>
        <rFont val="Times New Roman"/>
        <family val="1"/>
      </rPr>
      <t xml:space="preserve">        </t>
    </r>
    <r>
      <rPr>
        <sz val="12"/>
        <rFont val="AGaramond"/>
        <family val="1"/>
      </rPr>
      <t>Verksamheten ska känna till lagkrav och kunna visa hur man gör för att uppfylla dessa lagkrav.</t>
    </r>
  </si>
  <si>
    <r>
      <t>-</t>
    </r>
    <r>
      <rPr>
        <sz val="7"/>
        <rFont val="Times New Roman"/>
        <family val="1"/>
      </rPr>
      <t xml:space="preserve">        </t>
    </r>
    <r>
      <rPr>
        <sz val="12"/>
        <rFont val="AGaramond"/>
        <family val="1"/>
      </rPr>
      <t>Innehållet i Lunds universitets gällande miljöpolicy skall vara förmedlat till de anställda.</t>
    </r>
  </si>
  <si>
    <t>Reflektera över vad policyns innehåll betyder för er som anställda och som institution.</t>
  </si>
  <si>
    <r>
      <t>-</t>
    </r>
    <r>
      <rPr>
        <sz val="7"/>
        <rFont val="Times New Roman"/>
        <family val="1"/>
      </rPr>
      <t xml:space="preserve">        </t>
    </r>
    <r>
      <rPr>
        <sz val="12"/>
        <rFont val="AGaramond"/>
        <family val="1"/>
      </rPr>
      <t>Vid introduktion av nyanställda skall innebörden av miljödiplomering förmedlas och</t>
    </r>
  </si>
  <si>
    <t>relevanta och gällande säkerhetsrutiner gås igenom.</t>
  </si>
  <si>
    <t>text</t>
  </si>
  <si>
    <t xml:space="preserve">
</t>
  </si>
  <si>
    <t xml:space="preserve">*) Fyll i kategori mellan 1 och 6 </t>
  </si>
  <si>
    <t>Kategori *)</t>
  </si>
  <si>
    <t>Poäng **)</t>
  </si>
  <si>
    <t>**) Poäng skall sättas mellan 1 och 3 poäng</t>
  </si>
  <si>
    <t>x</t>
  </si>
  <si>
    <t>Bearbetad av miljösamordnare Maria Larsson</t>
  </si>
  <si>
    <t xml:space="preserve">Fastighetsägaren uppmärksammas löpande på önskemål om miljöanpassning och energieffektivisering av lokalerna.
</t>
  </si>
  <si>
    <t>Kylar och frysar frostas av regelbundet.</t>
  </si>
  <si>
    <t xml:space="preserve">Inventera icke önskad pappersreklam och åtgärda, tex genom att meddela avsändaren att man inte längre vill ha reklamen.
</t>
  </si>
  <si>
    <r>
      <t>-</t>
    </r>
    <r>
      <rPr>
        <sz val="7"/>
        <rFont val="Times New Roman"/>
        <family val="1"/>
      </rPr>
      <t xml:space="preserve">        </t>
    </r>
    <r>
      <rPr>
        <sz val="12"/>
        <rFont val="AGaramond"/>
        <family val="1"/>
      </rPr>
      <t>Institutionen/avdelningen skall dokumentera och följa upp sina rutiner.</t>
    </r>
  </si>
  <si>
    <r>
      <t>-</t>
    </r>
    <r>
      <rPr>
        <sz val="7"/>
        <rFont val="Times New Roman"/>
        <family val="1"/>
      </rPr>
      <t xml:space="preserve">        </t>
    </r>
    <r>
      <rPr>
        <sz val="12"/>
        <rFont val="AGaramond"/>
        <family val="1"/>
      </rPr>
      <t>Institutionen/avdelningen skall ha en godkänd organisation för sitt miljöarbete.</t>
    </r>
  </si>
  <si>
    <r>
      <t>-</t>
    </r>
    <r>
      <rPr>
        <sz val="7"/>
        <rFont val="Times New Roman"/>
        <family val="1"/>
      </rPr>
      <t xml:space="preserve">        </t>
    </r>
    <r>
      <rPr>
        <sz val="12"/>
        <rFont val="AGaramond"/>
        <family val="1"/>
      </rPr>
      <t>Institutionen/avdelningen skall ha miljömål för minst två av sina miljöaspekter.</t>
    </r>
  </si>
  <si>
    <r>
      <t>-</t>
    </r>
    <r>
      <rPr>
        <sz val="7"/>
        <rFont val="Times New Roman"/>
        <family val="1"/>
      </rPr>
      <t xml:space="preserve">        </t>
    </r>
    <r>
      <rPr>
        <sz val="12"/>
        <rFont val="AGaramond"/>
        <family val="1"/>
      </rPr>
      <t>Olika miljöutbildningar ska ha arrangerats.</t>
    </r>
  </si>
  <si>
    <t xml:space="preserve">Det finns en inventering gjord över institutionens egna miljökrav vid inköp.
</t>
  </si>
  <si>
    <r>
      <t>Fastställd 2007-10-17 av byggnadschef Lars Lavesson genom beslut BE 2007/486</t>
    </r>
    <r>
      <rPr>
        <sz val="10"/>
        <color indexed="14"/>
        <rFont val="AGaramond"/>
        <family val="1"/>
      </rPr>
      <t xml:space="preserve">. </t>
    </r>
  </si>
  <si>
    <t>Upprättad 2007-10-17 då innehållet bröts ut ur "Kriteriedokument för miljödiplomering vid Lunds universitet".</t>
  </si>
  <si>
    <t>Dokumentet kan löpande uppdateras av universitetets mljöchef.</t>
  </si>
  <si>
    <t>Institutionen kan via det här dokumentet lämna egna förslag på rutiner och åtgätder att införa och genomföra vid en miljödiplomering, se fliken "Egna förslag". Förslagen godkänns och poängsätts av universitetets miljösamordnare eller miljöchef.</t>
  </si>
  <si>
    <t>c8</t>
  </si>
  <si>
    <t>c19</t>
  </si>
  <si>
    <t>c9</t>
  </si>
  <si>
    <t>c10</t>
  </si>
  <si>
    <t>c11</t>
  </si>
  <si>
    <t>c12</t>
  </si>
  <si>
    <t>c13</t>
  </si>
  <si>
    <t>c14</t>
  </si>
  <si>
    <t>c15</t>
  </si>
  <si>
    <t>c16</t>
  </si>
  <si>
    <t>c17</t>
  </si>
  <si>
    <t>c18</t>
  </si>
  <si>
    <t>h8</t>
  </si>
  <si>
    <t>h9</t>
  </si>
  <si>
    <t>h10</t>
  </si>
  <si>
    <t>h11</t>
  </si>
  <si>
    <t>h12</t>
  </si>
  <si>
    <t>h13</t>
  </si>
  <si>
    <t>h14</t>
  </si>
  <si>
    <t>h15</t>
  </si>
  <si>
    <t>h16</t>
  </si>
  <si>
    <t>h17</t>
  </si>
  <si>
    <t>h18</t>
  </si>
  <si>
    <t>h19</t>
  </si>
  <si>
    <t xml:space="preserve">Institutionens laborationer har inventerats och mikroskala utnyttjas fullt ut där så är möjligt liksom substitutionsmetoden (dvs miljöfarliga kemikalier byts ut mot mindre miljöfarliga när så är möjligt) </t>
  </si>
  <si>
    <t xml:space="preserve">Anställda uppmuntras t ex genom tävlingar/priser etc, att inte ta bilen till jobbet </t>
  </si>
  <si>
    <t>Informerat om att det går bra att stänga av sin (EGA-)dator när den inte används.</t>
  </si>
  <si>
    <t xml:space="preserve">Skaffat styrning som släcker belysning i gemensamma utrymmen när de inte används. </t>
  </si>
  <si>
    <t xml:space="preserve">Det finns en inventreing gjord över onödig belysning som ev står tänd nattetid och på helger i lokalerna. Plan för att ev belysning ska släckas tas fram </t>
  </si>
  <si>
    <t xml:space="preserve">Vid varje kopierings- eller utskriftsstation finns märkta kärl för returpapper och wellpapp inom nära räckhåll.
</t>
  </si>
  <si>
    <t xml:space="preserve">Studenterna erbjuds alternativ till engångsmuggar.
</t>
  </si>
  <si>
    <t xml:space="preserve">E-post/ LUVIT/ hemsidor används som kommunikationskanal till anställda och studenter i utbildningssammanhang istället för papperskopior/broschyrer och trycksaker
</t>
  </si>
  <si>
    <t xml:space="preserve">Inventera samt åtgärda onödig pappersförbrukning som skiljeblad mellan utskrifter, faxbekräftelser osv.
</t>
  </si>
  <si>
    <t>Driften av kylmaskiner har optimerats</t>
  </si>
  <si>
    <t xml:space="preserve">Köper städning från leverantör som endast använder miljöanpassade preparat (t ex Serviceenheten)
</t>
  </si>
  <si>
    <t>Det finns portabla källsortreingskärl eller motsvarande för konferenser/lunch seminarier etc</t>
  </si>
  <si>
    <t xml:space="preserve">Studenter erbjuds möjligheter till källsortering både i cafeer och egna lunch-, fikarum
</t>
  </si>
  <si>
    <t>Verksamheterna i huset försöker samordna sina inköp för att minska transportarbetet</t>
  </si>
  <si>
    <t>Längre tjänsteresor görs med tåg istället för flyg, när det är praktiskt möjligt, och särskilt när det gäller resor kortare än 70 mil enkel väg</t>
  </si>
  <si>
    <t xml:space="preserve">Det finns ett samordnat initiaiv till att e-möten, video- och telefonkonferenser används när det är möjligt, särskilt vid möten som inte är startmöten eller engångsföreteelser.
</t>
  </si>
  <si>
    <t xml:space="preserve">Anställda uppmuntras att vid kortare transportsträckor i tjänsten använda cykel eller promenad istället för bil.
</t>
  </si>
  <si>
    <t>Det finns en uttalad ambition att mat som köps in för gemensamma ändamål (konferenser etc) ska vara ekologisk</t>
  </si>
  <si>
    <t>Alla anställda har dubbelsidig kopiering som automatiskt inställning på sina skrivare</t>
  </si>
  <si>
    <t xml:space="preserve">Man har hitta ett system med incitament för verksamheterna att spara el när elen ingår i hyran. (Ex: Institutionen går med på att sänka innetemperaturen med en grad, och för besparingarna byts gammal utrustning ut mot ny och energisnål)
</t>
  </si>
  <si>
    <t>*Gäller för laborativ verksamhet</t>
  </si>
  <si>
    <t xml:space="preserve">Här ser du om de olika rutiner och åtgärder du markerat under de övriga flikarna i dokumentet ger tillräckliga poäng för godkänt </t>
  </si>
  <si>
    <t>inklusive de egna förslagens poäng.</t>
  </si>
  <si>
    <t>Fyll i egna förslag till rutiner och åtgärder här! Ange även poängförslag. Viktigt att ni även fyller i kategori.</t>
  </si>
  <si>
    <t>Det finns en aktuell kemikalieförteckning (KLARA) med varuinformationsblad samt ansvarig för uppdatering.</t>
  </si>
  <si>
    <t xml:space="preserve">Dragskåpsluckor är stängda (grundflöde) när dragskåpen inte används.
</t>
  </si>
  <si>
    <t>Vid förvaring av miljö- och hälsofarliga kemikalier har invallning beaktas</t>
  </si>
  <si>
    <t>Förrådet av miljö- och hälsofarliga kemikalier inventeras årligen och gamla kemikaler rensas ut.</t>
  </si>
  <si>
    <t xml:space="preserve">Det finns en inventering gjord över utrustning/apparatur med stor energiförbrukning samt en plan med miljöförbättrande åtgärder </t>
  </si>
  <si>
    <t>Nya forskare och studenter får grundlig information om rutiner kring hantering av miljö- och hälsofarliga kemikalier, brandfarliga varor och farligt avfall.</t>
  </si>
  <si>
    <t>Nya gästforskare och forskare som behöver extra information kring hantering av miljö- och hälsofarliga kemikalier, brandfarliga varor och farligt avfall, identifieras och utbildas speciellt.</t>
  </si>
  <si>
    <t>Institutionen uppmuntrar till att riskbedömningarna ständigt förbättras och att riskbedömningarna alltid ses över efter olycka eller tillbud.</t>
  </si>
  <si>
    <t xml:space="preserve">Fika- lunchrum för mer är 10 pers är utrustade med väl märkta kärl för insamling av pantbelagda dryckesförpackningar, glas kartong, hårdplast, metall och hushållsavfall.
</t>
  </si>
  <si>
    <t>Caféer samt fika- lunchrum för mer än 50 personer har insamling av organiskt avfall</t>
  </si>
  <si>
    <t>Vid inköp av nya datorer väljs bärbara datorer (ev med dockningsmöjlighet) så anställda kan ta med sin datorer till möten osv</t>
  </si>
  <si>
    <t>Fruktkorgen har ekologiska bananer</t>
  </si>
  <si>
    <t>Studenter köper ekologiskt eller rättvisemärkt kaffe och te (i kaffeautomater o caféer). Det ska också finnas information/märkning som upplyser om det.</t>
  </si>
  <si>
    <t xml:space="preserve">Vid upphandling av ny apparatur/utrustning prioriteras låg energiförbrukning </t>
  </si>
  <si>
    <t xml:space="preserve">Det görs en årlig inventering av utrustning och apparatur med stor energiförbrukning.
</t>
  </si>
  <si>
    <t xml:space="preserve">Riskbedömning görs inför arbete med miljö- och hälsofarliga kemikalier, biologiska ämnen samt olika apparater och maskiner. </t>
  </si>
  <si>
    <t xml:space="preserve">Inga "kemikalier" slås ut i avloppsnätet (kemikalier och beredningar som till sitt kemiska innehåll skiljer sig från normalt hushållsavlopp)
</t>
  </si>
  <si>
    <t>Anställda dricker ekologiskt eller rättvisemärkt kaffe och te. Det ska också finnas information/märkning som upplyser om det.</t>
  </si>
  <si>
    <t>Det används timer till kopiatorer, faxar, skrivare mm, där så är möjligt</t>
  </si>
  <si>
    <t>Version 1.14 fastställd av miljöchef Claes Nilén 2012-05-28</t>
  </si>
  <si>
    <t>Gränser</t>
  </si>
</sst>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58">
    <font>
      <sz val="10"/>
      <name val="Arial"/>
      <family val="0"/>
    </font>
    <font>
      <sz val="11"/>
      <color indexed="8"/>
      <name val="Calibri"/>
      <family val="2"/>
    </font>
    <font>
      <sz val="8"/>
      <name val="Arial"/>
      <family val="2"/>
    </font>
    <font>
      <b/>
      <i/>
      <sz val="16"/>
      <name val="Frutiger 45 Light"/>
      <family val="2"/>
    </font>
    <font>
      <sz val="12"/>
      <name val="AGaramond"/>
      <family val="1"/>
    </font>
    <font>
      <i/>
      <sz val="12"/>
      <name val="AGaramond"/>
      <family val="1"/>
    </font>
    <font>
      <b/>
      <sz val="10"/>
      <name val="Frutiger 45 Light"/>
      <family val="2"/>
    </font>
    <font>
      <sz val="10"/>
      <name val="AGaramond"/>
      <family val="1"/>
    </font>
    <font>
      <sz val="12"/>
      <color indexed="10"/>
      <name val="AGaramond"/>
      <family val="1"/>
    </font>
    <font>
      <sz val="20"/>
      <color indexed="10"/>
      <name val="AGaramond"/>
      <family val="1"/>
    </font>
    <font>
      <i/>
      <sz val="12"/>
      <color indexed="10"/>
      <name val="AGaramond"/>
      <family val="1"/>
    </font>
    <font>
      <b/>
      <sz val="10"/>
      <color indexed="10"/>
      <name val="Frutiger 45 Light"/>
      <family val="2"/>
    </font>
    <font>
      <sz val="10"/>
      <color indexed="14"/>
      <name val="AGaramond"/>
      <family val="1"/>
    </font>
    <font>
      <sz val="8"/>
      <name val="Tahoma"/>
      <family val="2"/>
    </font>
    <font>
      <sz val="10"/>
      <name val="Frutiger 45 Light"/>
      <family val="2"/>
    </font>
    <font>
      <i/>
      <sz val="12"/>
      <color indexed="14"/>
      <name val="AGaramond"/>
      <family val="1"/>
    </font>
    <font>
      <sz val="12"/>
      <color indexed="14"/>
      <name val="AGaramond"/>
      <family val="1"/>
    </font>
    <font>
      <b/>
      <sz val="12"/>
      <name val="Frutiger 45 Light"/>
      <family val="2"/>
    </font>
    <font>
      <sz val="12"/>
      <name val="Symbol"/>
      <family val="1"/>
    </font>
    <font>
      <sz val="7"/>
      <name val="Times New Roman"/>
      <family val="1"/>
    </font>
    <font>
      <sz val="11"/>
      <name val="AGaramond"/>
      <family val="1"/>
    </font>
    <font>
      <sz val="11"/>
      <name val="Arial"/>
      <family val="2"/>
    </font>
    <font>
      <b/>
      <sz val="12"/>
      <color indexed="10"/>
      <name val="Frutiger 45 Light"/>
      <family val="2"/>
    </font>
    <font>
      <b/>
      <i/>
      <sz val="12"/>
      <name val="Frutiger 45 Light"/>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3"/>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border>
    <border>
      <left style="thin"/>
      <right style="thin"/>
      <top/>
      <bottom style="thin"/>
    </border>
    <border>
      <left style="thin"/>
      <right style="thin"/>
      <top style="thin"/>
      <bottom/>
    </border>
    <border>
      <left style="thin"/>
      <right/>
      <top/>
      <bottom/>
    </border>
    <border>
      <left style="thin"/>
      <right/>
      <top style="thin"/>
      <bottom/>
    </border>
    <border>
      <left style="thin"/>
      <right/>
      <top/>
      <bottom style="thin"/>
    </border>
    <border>
      <left/>
      <right/>
      <top style="thin"/>
      <bottom/>
    </border>
    <border>
      <left/>
      <right/>
      <top/>
      <bottom style="thin"/>
    </border>
    <border>
      <left style="medium"/>
      <right style="medium"/>
      <top style="thin"/>
      <bottom style="thin"/>
    </border>
    <border>
      <left style="medium"/>
      <right style="medium"/>
      <top style="thin"/>
      <bottom style="medium"/>
    </border>
    <border>
      <left style="medium"/>
      <right style="medium"/>
      <top/>
      <bottom style="medium"/>
    </border>
    <border>
      <left style="medium"/>
      <right style="medium"/>
      <top style="medium"/>
      <bottom style="thin"/>
    </border>
    <border>
      <left/>
      <right style="medium"/>
      <top style="medium"/>
      <bottom/>
    </border>
    <border>
      <left/>
      <right style="medium"/>
      <top/>
      <botto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style="medium"/>
      <right style="thin"/>
      <top style="thin"/>
      <bottom/>
    </border>
    <border>
      <left style="thin"/>
      <right style="medium"/>
      <top style="thin"/>
      <bottom/>
    </border>
    <border>
      <left/>
      <right style="thin"/>
      <top style="thin"/>
      <bottom/>
    </border>
    <border>
      <left/>
      <right style="thin"/>
      <top/>
      <bottom/>
    </border>
    <border>
      <left/>
      <right style="thin"/>
      <top/>
      <bottom style="thin"/>
    </border>
    <border>
      <left style="medium"/>
      <right style="medium"/>
      <top/>
      <bottom/>
    </border>
    <border>
      <left style="medium"/>
      <right style="medium"/>
      <top style="thin"/>
      <bottom>
        <color indexed="63"/>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0" applyNumberFormat="0" applyBorder="0" applyAlignment="0" applyProtection="0"/>
    <xf numFmtId="0" fontId="44"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5" fillId="0" borderId="0" applyNumberFormat="0" applyFill="0" applyBorder="0" applyAlignment="0" applyProtection="0"/>
    <xf numFmtId="0" fontId="46" fillId="30" borderId="2" applyNumberFormat="0" applyAlignment="0" applyProtection="0"/>
    <xf numFmtId="0" fontId="47" fillId="31" borderId="3" applyNumberFormat="0" applyAlignment="0" applyProtection="0"/>
    <xf numFmtId="0" fontId="48" fillId="0" borderId="4" applyNumberFormat="0" applyFill="0" applyAlignment="0" applyProtection="0"/>
    <xf numFmtId="0" fontId="49" fillId="32"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cellStyleXfs>
  <cellXfs count="210">
    <xf numFmtId="0" fontId="0" fillId="0" borderId="0" xfId="0" applyAlignment="1">
      <alignment/>
    </xf>
    <xf numFmtId="49" fontId="3" fillId="33" borderId="0" xfId="0" applyNumberFormat="1" applyFont="1" applyFill="1" applyAlignment="1">
      <alignment vertical="top" wrapText="1"/>
    </xf>
    <xf numFmtId="49" fontId="4" fillId="33" borderId="10" xfId="0" applyNumberFormat="1" applyFont="1" applyFill="1" applyBorder="1" applyAlignment="1">
      <alignment vertical="top" wrapText="1"/>
    </xf>
    <xf numFmtId="0" fontId="4" fillId="0" borderId="0" xfId="0" applyFont="1" applyAlignment="1">
      <alignment/>
    </xf>
    <xf numFmtId="0" fontId="4" fillId="33" borderId="0" xfId="0" applyFont="1" applyFill="1" applyAlignment="1">
      <alignment/>
    </xf>
    <xf numFmtId="49" fontId="4" fillId="33" borderId="0" xfId="0" applyNumberFormat="1" applyFont="1" applyFill="1" applyAlignment="1">
      <alignment vertical="top" wrapText="1"/>
    </xf>
    <xf numFmtId="0" fontId="4" fillId="33" borderId="0" xfId="0" applyFont="1" applyFill="1" applyAlignment="1">
      <alignment horizontal="center" vertical="top"/>
    </xf>
    <xf numFmtId="0" fontId="4" fillId="33" borderId="0" xfId="0" applyFont="1" applyFill="1" applyAlignment="1">
      <alignment vertical="top" wrapText="1"/>
    </xf>
    <xf numFmtId="0" fontId="4" fillId="0" borderId="0" xfId="0" applyFont="1" applyAlignment="1">
      <alignment horizontal="center" vertical="center"/>
    </xf>
    <xf numFmtId="0" fontId="4" fillId="33" borderId="11" xfId="0" applyFont="1" applyFill="1" applyBorder="1" applyAlignment="1">
      <alignment horizontal="center" vertical="top"/>
    </xf>
    <xf numFmtId="0" fontId="4" fillId="33" borderId="10" xfId="0" applyFont="1" applyFill="1" applyBorder="1" applyAlignment="1">
      <alignment vertical="top" wrapText="1"/>
    </xf>
    <xf numFmtId="49" fontId="4" fillId="0" borderId="0" xfId="0" applyNumberFormat="1" applyFont="1" applyAlignment="1">
      <alignment vertical="top" wrapText="1"/>
    </xf>
    <xf numFmtId="0" fontId="4" fillId="0" borderId="0" xfId="0" applyFont="1" applyAlignment="1">
      <alignment horizontal="center" vertical="top"/>
    </xf>
    <xf numFmtId="0" fontId="4" fillId="0" borderId="0" xfId="0" applyFont="1" applyAlignment="1">
      <alignment vertical="top" wrapText="1"/>
    </xf>
    <xf numFmtId="0" fontId="6" fillId="0" borderId="0" xfId="0" applyFont="1" applyAlignment="1">
      <alignment/>
    </xf>
    <xf numFmtId="0" fontId="6" fillId="33" borderId="0" xfId="0" applyFont="1" applyFill="1" applyAlignment="1">
      <alignment/>
    </xf>
    <xf numFmtId="49" fontId="6" fillId="33" borderId="0" xfId="0" applyNumberFormat="1" applyFont="1" applyFill="1" applyBorder="1" applyAlignment="1">
      <alignment vertical="top" wrapText="1"/>
    </xf>
    <xf numFmtId="0" fontId="6" fillId="33" borderId="0" xfId="0" applyFont="1" applyFill="1" applyBorder="1" applyAlignment="1">
      <alignment horizontal="center" vertical="top"/>
    </xf>
    <xf numFmtId="0" fontId="6" fillId="33" borderId="0" xfId="0" applyFont="1" applyFill="1" applyAlignment="1">
      <alignment vertical="top" wrapText="1"/>
    </xf>
    <xf numFmtId="0" fontId="6" fillId="33" borderId="0" xfId="0" applyFont="1" applyFill="1" applyAlignment="1">
      <alignment horizontal="center" vertical="top"/>
    </xf>
    <xf numFmtId="0" fontId="5" fillId="33" borderId="0" xfId="0" applyFont="1" applyFill="1" applyAlignment="1">
      <alignment/>
    </xf>
    <xf numFmtId="49" fontId="5" fillId="33" borderId="0" xfId="0" applyNumberFormat="1" applyFont="1" applyFill="1" applyAlignment="1">
      <alignment vertical="top"/>
    </xf>
    <xf numFmtId="0" fontId="4" fillId="33" borderId="0" xfId="0" applyFont="1" applyFill="1" applyAlignment="1">
      <alignment horizontal="right" vertical="top"/>
    </xf>
    <xf numFmtId="0" fontId="6" fillId="33" borderId="0" xfId="0" applyFont="1" applyFill="1" applyAlignment="1">
      <alignment horizontal="right" vertical="top"/>
    </xf>
    <xf numFmtId="0" fontId="4" fillId="0" borderId="0" xfId="0" applyFont="1" applyAlignment="1">
      <alignment horizontal="right" vertical="top"/>
    </xf>
    <xf numFmtId="0" fontId="8" fillId="33" borderId="0" xfId="0" applyFont="1" applyFill="1" applyAlignment="1">
      <alignment horizontal="right" vertical="top"/>
    </xf>
    <xf numFmtId="0" fontId="9" fillId="33" borderId="0" xfId="0" applyFont="1" applyFill="1" applyAlignment="1">
      <alignment horizontal="left" vertical="top"/>
    </xf>
    <xf numFmtId="0" fontId="8" fillId="33" borderId="0" xfId="0" applyFont="1" applyFill="1" applyAlignment="1">
      <alignment horizontal="left" vertical="top"/>
    </xf>
    <xf numFmtId="0" fontId="11" fillId="33" borderId="0" xfId="0" applyFont="1" applyFill="1" applyAlignment="1">
      <alignment horizontal="left" vertical="top"/>
    </xf>
    <xf numFmtId="0" fontId="8" fillId="0" borderId="0" xfId="0" applyFont="1" applyAlignment="1">
      <alignment horizontal="left" vertical="top"/>
    </xf>
    <xf numFmtId="0" fontId="3" fillId="33" borderId="0" xfId="0" applyFont="1" applyFill="1" applyAlignment="1">
      <alignment/>
    </xf>
    <xf numFmtId="0" fontId="4" fillId="33" borderId="0" xfId="0" applyFont="1" applyFill="1" applyBorder="1" applyAlignment="1">
      <alignment/>
    </xf>
    <xf numFmtId="0" fontId="4" fillId="33" borderId="0" xfId="0" applyFont="1" applyFill="1" applyAlignment="1">
      <alignment horizontal="center"/>
    </xf>
    <xf numFmtId="0" fontId="4" fillId="0" borderId="0" xfId="0" applyFont="1" applyAlignment="1">
      <alignment horizontal="center"/>
    </xf>
    <xf numFmtId="0" fontId="4" fillId="0" borderId="0" xfId="0" applyFont="1" applyFill="1" applyAlignment="1">
      <alignment/>
    </xf>
    <xf numFmtId="0" fontId="4" fillId="33" borderId="12" xfId="0" applyFont="1" applyFill="1" applyBorder="1" applyAlignment="1">
      <alignment/>
    </xf>
    <xf numFmtId="0" fontId="4" fillId="33" borderId="13" xfId="0" applyFont="1" applyFill="1" applyBorder="1" applyAlignment="1">
      <alignment/>
    </xf>
    <xf numFmtId="0" fontId="4" fillId="33" borderId="14" xfId="0" applyFont="1" applyFill="1" applyBorder="1" applyAlignment="1">
      <alignment/>
    </xf>
    <xf numFmtId="0" fontId="4" fillId="33" borderId="15" xfId="0" applyFont="1" applyFill="1" applyBorder="1" applyAlignment="1">
      <alignment/>
    </xf>
    <xf numFmtId="0" fontId="4" fillId="33" borderId="16" xfId="0" applyFont="1" applyFill="1" applyBorder="1" applyAlignment="1">
      <alignment/>
    </xf>
    <xf numFmtId="49" fontId="4" fillId="0" borderId="0" xfId="0" applyNumberFormat="1" applyFont="1" applyAlignment="1">
      <alignment/>
    </xf>
    <xf numFmtId="0" fontId="6" fillId="33" borderId="0" xfId="0" applyFont="1" applyFill="1" applyBorder="1" applyAlignment="1">
      <alignment horizontal="center"/>
    </xf>
    <xf numFmtId="49" fontId="3" fillId="33" borderId="0" xfId="0" applyNumberFormat="1" applyFont="1" applyFill="1" applyAlignment="1">
      <alignment vertical="top"/>
    </xf>
    <xf numFmtId="49" fontId="4" fillId="0" borderId="0" xfId="0" applyNumberFormat="1" applyFont="1" applyFill="1" applyAlignment="1">
      <alignment vertical="top" wrapText="1"/>
    </xf>
    <xf numFmtId="0" fontId="4" fillId="0" borderId="0" xfId="0" applyFont="1" applyFill="1" applyAlignment="1">
      <alignment horizontal="right" vertical="top"/>
    </xf>
    <xf numFmtId="0" fontId="4" fillId="0" borderId="0" xfId="0" applyFont="1" applyFill="1" applyAlignment="1">
      <alignment horizontal="center" vertical="top"/>
    </xf>
    <xf numFmtId="0" fontId="8" fillId="0" borderId="0" xfId="0" applyFont="1" applyFill="1" applyAlignment="1">
      <alignment horizontal="left" vertical="top"/>
    </xf>
    <xf numFmtId="0" fontId="4" fillId="0" borderId="0" xfId="0" applyFont="1" applyFill="1" applyAlignment="1">
      <alignment vertical="top" wrapText="1"/>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0" xfId="0" applyFont="1" applyFill="1" applyBorder="1" applyAlignment="1">
      <alignment horizontal="center"/>
    </xf>
    <xf numFmtId="0" fontId="4" fillId="0" borderId="19" xfId="0" applyFont="1" applyFill="1" applyBorder="1" applyAlignment="1">
      <alignment horizontal="center"/>
    </xf>
    <xf numFmtId="0" fontId="4" fillId="33" borderId="0" xfId="0" applyFont="1" applyFill="1" applyBorder="1" applyAlignment="1">
      <alignment horizontal="center"/>
    </xf>
    <xf numFmtId="0" fontId="6" fillId="33" borderId="0" xfId="0" applyFont="1" applyFill="1" applyBorder="1" applyAlignment="1">
      <alignment/>
    </xf>
    <xf numFmtId="0" fontId="14" fillId="33" borderId="0" xfId="0" applyFont="1" applyFill="1" applyAlignment="1">
      <alignment horizontal="center"/>
    </xf>
    <xf numFmtId="0" fontId="4" fillId="0" borderId="20" xfId="0" applyFont="1" applyFill="1" applyBorder="1" applyAlignment="1">
      <alignment horizontal="center"/>
    </xf>
    <xf numFmtId="0" fontId="4" fillId="0" borderId="21" xfId="0" applyFont="1" applyFill="1" applyBorder="1" applyAlignment="1">
      <alignment horizontal="center"/>
    </xf>
    <xf numFmtId="0" fontId="4" fillId="0" borderId="22" xfId="0" applyFont="1" applyFill="1" applyBorder="1" applyAlignment="1">
      <alignment horizontal="center"/>
    </xf>
    <xf numFmtId="49" fontId="4" fillId="0" borderId="0" xfId="0" applyNumberFormat="1" applyFont="1" applyFill="1" applyBorder="1" applyAlignment="1">
      <alignment/>
    </xf>
    <xf numFmtId="0" fontId="4" fillId="0" borderId="0" xfId="0" applyFont="1" applyFill="1" applyBorder="1" applyAlignment="1">
      <alignment/>
    </xf>
    <xf numFmtId="49" fontId="4" fillId="0" borderId="21" xfId="0" applyNumberFormat="1" applyFont="1" applyFill="1" applyBorder="1" applyAlignment="1">
      <alignment/>
    </xf>
    <xf numFmtId="49" fontId="4" fillId="0" borderId="23" xfId="0" applyNumberFormat="1" applyFont="1" applyFill="1" applyBorder="1" applyAlignment="1">
      <alignment/>
    </xf>
    <xf numFmtId="49" fontId="4" fillId="0" borderId="20" xfId="0" applyNumberFormat="1" applyFont="1" applyFill="1" applyBorder="1" applyAlignment="1">
      <alignment/>
    </xf>
    <xf numFmtId="0" fontId="4" fillId="0" borderId="20" xfId="0" applyFont="1" applyFill="1" applyBorder="1" applyAlignment="1">
      <alignment/>
    </xf>
    <xf numFmtId="0" fontId="4" fillId="0" borderId="22" xfId="0" applyFont="1" applyFill="1" applyBorder="1" applyAlignment="1">
      <alignment/>
    </xf>
    <xf numFmtId="0" fontId="4" fillId="0" borderId="24" xfId="0" applyFont="1" applyFill="1" applyBorder="1" applyAlignment="1">
      <alignment/>
    </xf>
    <xf numFmtId="0" fontId="0" fillId="33" borderId="0" xfId="0" applyFill="1" applyAlignment="1">
      <alignment/>
    </xf>
    <xf numFmtId="0" fontId="6" fillId="33" borderId="0" xfId="0" applyFont="1" applyFill="1" applyAlignment="1">
      <alignment horizontal="center" vertical="top" wrapText="1"/>
    </xf>
    <xf numFmtId="0" fontId="6" fillId="33" borderId="24" xfId="0" applyFont="1" applyFill="1" applyBorder="1" applyAlignment="1">
      <alignment horizontal="center" vertical="top" wrapText="1"/>
    </xf>
    <xf numFmtId="0" fontId="2" fillId="0" borderId="0" xfId="0" applyFont="1" applyAlignment="1" applyProtection="1">
      <alignment/>
      <protection hidden="1"/>
    </xf>
    <xf numFmtId="0" fontId="2" fillId="0" borderId="0" xfId="0" applyFont="1" applyAlignment="1" applyProtection="1">
      <alignment horizontal="left"/>
      <protection hidden="1"/>
    </xf>
    <xf numFmtId="0" fontId="2" fillId="0" borderId="0" xfId="0" applyFont="1" applyAlignment="1" applyProtection="1">
      <alignment horizontal="center"/>
      <protection hidden="1"/>
    </xf>
    <xf numFmtId="0" fontId="2" fillId="0" borderId="0" xfId="0" applyNumberFormat="1" applyFont="1" applyAlignment="1" applyProtection="1">
      <alignment horizontal="left"/>
      <protection hidden="1"/>
    </xf>
    <xf numFmtId="0" fontId="4" fillId="0" borderId="0" xfId="0" applyFont="1" applyAlignment="1" applyProtection="1">
      <alignment/>
      <protection hidden="1"/>
    </xf>
    <xf numFmtId="0" fontId="4" fillId="0" borderId="25" xfId="0" applyFont="1" applyFill="1" applyBorder="1" applyAlignment="1" applyProtection="1">
      <alignment horizontal="center" vertical="top"/>
      <protection locked="0"/>
    </xf>
    <xf numFmtId="0" fontId="4" fillId="0" borderId="26" xfId="0" applyFont="1" applyFill="1" applyBorder="1" applyAlignment="1" applyProtection="1">
      <alignment horizontal="center" vertical="top"/>
      <protection locked="0"/>
    </xf>
    <xf numFmtId="0" fontId="4" fillId="0" borderId="27" xfId="0" applyFont="1" applyFill="1" applyBorder="1" applyAlignment="1" applyProtection="1">
      <alignment horizontal="center" vertical="top"/>
      <protection locked="0"/>
    </xf>
    <xf numFmtId="0" fontId="4" fillId="0" borderId="28" xfId="0" applyFont="1" applyFill="1" applyBorder="1" applyAlignment="1" applyProtection="1">
      <alignment horizontal="center" vertical="top"/>
      <protection locked="0"/>
    </xf>
    <xf numFmtId="49" fontId="4" fillId="0" borderId="10" xfId="0" applyNumberFormat="1" applyFont="1" applyFill="1" applyBorder="1" applyAlignment="1" applyProtection="1">
      <alignment vertical="top" wrapText="1"/>
      <protection locked="0"/>
    </xf>
    <xf numFmtId="0" fontId="4" fillId="0" borderId="10" xfId="0" applyFont="1" applyFill="1" applyBorder="1" applyAlignment="1" applyProtection="1">
      <alignment vertical="top" wrapText="1"/>
      <protection locked="0"/>
    </xf>
    <xf numFmtId="0" fontId="3"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wrapText="1"/>
      <protection/>
    </xf>
    <xf numFmtId="0" fontId="4" fillId="33" borderId="0" xfId="0" applyFont="1" applyFill="1" applyAlignment="1" applyProtection="1">
      <alignment/>
      <protection/>
    </xf>
    <xf numFmtId="0" fontId="4" fillId="33" borderId="0" xfId="0" applyFont="1" applyFill="1" applyAlignment="1" applyProtection="1">
      <alignment wrapText="1"/>
      <protection/>
    </xf>
    <xf numFmtId="0" fontId="4" fillId="33" borderId="0" xfId="0" applyFont="1" applyFill="1" applyBorder="1" applyAlignment="1" applyProtection="1">
      <alignment wrapText="1"/>
      <protection/>
    </xf>
    <xf numFmtId="0" fontId="4" fillId="0" borderId="0" xfId="0" applyFont="1" applyAlignment="1" applyProtection="1">
      <alignment vertical="top"/>
      <protection/>
    </xf>
    <xf numFmtId="0" fontId="4" fillId="0" borderId="0" xfId="0" applyFont="1" applyFill="1" applyAlignment="1" applyProtection="1">
      <alignment/>
      <protection/>
    </xf>
    <xf numFmtId="0" fontId="4" fillId="33" borderId="29" xfId="0" applyFont="1" applyFill="1" applyBorder="1" applyAlignment="1" applyProtection="1">
      <alignment/>
      <protection/>
    </xf>
    <xf numFmtId="0" fontId="4" fillId="33" borderId="30" xfId="0" applyFont="1" applyFill="1" applyBorder="1" applyAlignment="1" applyProtection="1">
      <alignment/>
      <protection/>
    </xf>
    <xf numFmtId="0" fontId="4" fillId="33" borderId="31" xfId="0" applyFont="1" applyFill="1" applyBorder="1" applyAlignment="1" applyProtection="1">
      <alignment/>
      <protection/>
    </xf>
    <xf numFmtId="0" fontId="8" fillId="33" borderId="0" xfId="0" applyFont="1" applyFill="1" applyAlignment="1" applyProtection="1">
      <alignment horizontal="left" vertical="top"/>
      <protection/>
    </xf>
    <xf numFmtId="49" fontId="4" fillId="33" borderId="0" xfId="0" applyNumberFormat="1" applyFont="1" applyFill="1" applyAlignment="1" applyProtection="1">
      <alignment vertical="top" wrapText="1"/>
      <protection/>
    </xf>
    <xf numFmtId="49" fontId="4" fillId="0" borderId="0" xfId="0" applyNumberFormat="1" applyFont="1" applyFill="1" applyAlignment="1" applyProtection="1">
      <alignment vertical="top" wrapText="1"/>
      <protection/>
    </xf>
    <xf numFmtId="0" fontId="4" fillId="33" borderId="0" xfId="0" applyFont="1" applyFill="1" applyAlignment="1" applyProtection="1">
      <alignment horizontal="center" vertical="top"/>
      <protection/>
    </xf>
    <xf numFmtId="0" fontId="4" fillId="33" borderId="0" xfId="0" applyFont="1" applyFill="1" applyBorder="1" applyAlignment="1" applyProtection="1">
      <alignment/>
      <protection/>
    </xf>
    <xf numFmtId="0" fontId="4" fillId="0" borderId="10" xfId="0" applyFont="1" applyFill="1" applyBorder="1" applyAlignment="1" applyProtection="1">
      <alignment horizontal="center" vertical="center"/>
      <protection locked="0"/>
    </xf>
    <xf numFmtId="0" fontId="15" fillId="33" borderId="0" xfId="0" applyFont="1" applyFill="1" applyAlignment="1">
      <alignment/>
    </xf>
    <xf numFmtId="0" fontId="16" fillId="33" borderId="0" xfId="0" applyFont="1" applyFill="1" applyAlignment="1">
      <alignment horizontal="center"/>
    </xf>
    <xf numFmtId="0" fontId="6" fillId="33" borderId="0" xfId="0" applyFont="1" applyFill="1" applyAlignment="1">
      <alignment horizontal="left"/>
    </xf>
    <xf numFmtId="0" fontId="4" fillId="0" borderId="0" xfId="0" applyNumberFormat="1" applyFont="1" applyAlignment="1">
      <alignment/>
    </xf>
    <xf numFmtId="0" fontId="5" fillId="33" borderId="0" xfId="0" applyFont="1" applyFill="1" applyBorder="1" applyAlignment="1">
      <alignment/>
    </xf>
    <xf numFmtId="0" fontId="4" fillId="33" borderId="0" xfId="0" applyFont="1" applyFill="1" applyBorder="1" applyAlignment="1">
      <alignment horizontal="right"/>
    </xf>
    <xf numFmtId="49" fontId="4" fillId="33" borderId="0" xfId="0" applyNumberFormat="1" applyFont="1" applyFill="1" applyAlignment="1">
      <alignment/>
    </xf>
    <xf numFmtId="49" fontId="4" fillId="0" borderId="0" xfId="0" applyNumberFormat="1" applyFont="1" applyAlignment="1" quotePrefix="1">
      <alignment/>
    </xf>
    <xf numFmtId="49" fontId="18" fillId="33" borderId="0" xfId="0" applyNumberFormat="1" applyFont="1" applyFill="1" applyAlignment="1">
      <alignment horizontal="left" indent="7"/>
    </xf>
    <xf numFmtId="49" fontId="4" fillId="33" borderId="0" xfId="0" applyNumberFormat="1" applyFont="1" applyFill="1" applyAlignment="1">
      <alignment horizontal="left" indent="9"/>
    </xf>
    <xf numFmtId="0" fontId="4" fillId="33" borderId="0" xfId="0" applyFont="1" applyFill="1" applyAlignment="1">
      <alignment/>
    </xf>
    <xf numFmtId="0" fontId="17" fillId="33" borderId="0" xfId="0" applyFont="1" applyFill="1" applyAlignment="1">
      <alignment/>
    </xf>
    <xf numFmtId="0" fontId="4" fillId="33" borderId="0" xfId="0" applyFont="1" applyFill="1" applyAlignment="1">
      <alignment/>
    </xf>
    <xf numFmtId="49" fontId="17" fillId="33" borderId="0" xfId="0" applyNumberFormat="1" applyFont="1" applyFill="1" applyBorder="1" applyAlignment="1">
      <alignment wrapText="1"/>
    </xf>
    <xf numFmtId="0" fontId="17" fillId="33" borderId="0" xfId="0" applyFont="1" applyFill="1" applyBorder="1" applyAlignment="1">
      <alignment horizontal="left"/>
    </xf>
    <xf numFmtId="0" fontId="17" fillId="33" borderId="0" xfId="0" applyFont="1" applyFill="1" applyBorder="1" applyAlignment="1">
      <alignment horizontal="center"/>
    </xf>
    <xf numFmtId="0" fontId="22" fillId="33" borderId="0" xfId="0" applyFont="1" applyFill="1" applyAlignment="1">
      <alignment horizontal="left"/>
    </xf>
    <xf numFmtId="0" fontId="17" fillId="33" borderId="0" xfId="0" applyFont="1" applyFill="1" applyAlignment="1">
      <alignment wrapText="1"/>
    </xf>
    <xf numFmtId="0" fontId="17" fillId="33" borderId="0" xfId="0" applyFont="1" applyFill="1" applyAlignment="1">
      <alignment horizontal="left"/>
    </xf>
    <xf numFmtId="0" fontId="4" fillId="33" borderId="0" xfId="0" applyFont="1" applyFill="1" applyBorder="1" applyAlignment="1" applyProtection="1">
      <alignment horizontal="center" vertical="top"/>
      <protection/>
    </xf>
    <xf numFmtId="0" fontId="4" fillId="33" borderId="10" xfId="0" applyFont="1" applyFill="1" applyBorder="1" applyAlignment="1">
      <alignment vertical="center"/>
    </xf>
    <xf numFmtId="0" fontId="4" fillId="0" borderId="32" xfId="0" applyFont="1" applyFill="1" applyBorder="1" applyAlignment="1" applyProtection="1">
      <alignment horizontal="center" vertical="center"/>
      <protection locked="0"/>
    </xf>
    <xf numFmtId="0" fontId="4" fillId="33" borderId="33" xfId="0" applyFont="1" applyFill="1" applyBorder="1" applyAlignment="1">
      <alignment vertical="center"/>
    </xf>
    <xf numFmtId="49" fontId="4" fillId="0" borderId="33" xfId="0" applyNumberFormat="1" applyFont="1" applyFill="1" applyBorder="1" applyAlignment="1" applyProtection="1">
      <alignment vertical="top" wrapText="1"/>
      <protection locked="0"/>
    </xf>
    <xf numFmtId="0" fontId="4" fillId="0" borderId="34"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protection locked="0"/>
    </xf>
    <xf numFmtId="0" fontId="4" fillId="33" borderId="38" xfId="0" applyFont="1" applyFill="1" applyBorder="1" applyAlignment="1">
      <alignment vertical="center"/>
    </xf>
    <xf numFmtId="49" fontId="4" fillId="0" borderId="38" xfId="0" applyNumberFormat="1" applyFont="1" applyFill="1" applyBorder="1" applyAlignment="1" applyProtection="1">
      <alignment vertical="top" wrapText="1"/>
      <protection locked="0"/>
    </xf>
    <xf numFmtId="0" fontId="4" fillId="0" borderId="39" xfId="0" applyFont="1" applyFill="1" applyBorder="1" applyAlignment="1" applyProtection="1">
      <alignment horizontal="center" vertical="center"/>
      <protection locked="0"/>
    </xf>
    <xf numFmtId="0" fontId="4" fillId="0" borderId="33" xfId="0" applyFont="1" applyFill="1" applyBorder="1" applyAlignment="1" applyProtection="1">
      <alignment vertical="top" wrapText="1"/>
      <protection locked="0"/>
    </xf>
    <xf numFmtId="0" fontId="4" fillId="0" borderId="38" xfId="0" applyFont="1" applyFill="1" applyBorder="1" applyAlignment="1" applyProtection="1">
      <alignment vertical="top" wrapText="1"/>
      <protection locked="0"/>
    </xf>
    <xf numFmtId="0" fontId="7" fillId="33" borderId="0" xfId="0" applyFont="1" applyFill="1" applyAlignment="1">
      <alignment/>
    </xf>
    <xf numFmtId="14" fontId="7" fillId="33" borderId="0" xfId="0" applyNumberFormat="1" applyFont="1" applyFill="1" applyAlignment="1" applyProtection="1">
      <alignment horizontal="left"/>
      <protection/>
    </xf>
    <xf numFmtId="0" fontId="7" fillId="33" borderId="0" xfId="0" applyFont="1" applyFill="1" applyAlignment="1">
      <alignment/>
    </xf>
    <xf numFmtId="0" fontId="7" fillId="33" borderId="0" xfId="0" applyFont="1" applyFill="1" applyAlignment="1" applyProtection="1">
      <alignment/>
      <protection/>
    </xf>
    <xf numFmtId="0" fontId="23" fillId="33" borderId="0" xfId="0" applyFont="1" applyFill="1" applyAlignment="1">
      <alignment/>
    </xf>
    <xf numFmtId="0" fontId="7" fillId="0" borderId="0" xfId="0" applyFont="1" applyFill="1" applyAlignment="1">
      <alignment/>
    </xf>
    <xf numFmtId="14" fontId="7" fillId="0" borderId="0" xfId="0" applyNumberFormat="1" applyFont="1" applyFill="1" applyAlignment="1" applyProtection="1">
      <alignment horizontal="left"/>
      <protection/>
    </xf>
    <xf numFmtId="0" fontId="7" fillId="0" borderId="0" xfId="0" applyFont="1" applyFill="1" applyAlignment="1" applyProtection="1">
      <alignment/>
      <protection/>
    </xf>
    <xf numFmtId="22" fontId="4" fillId="0" borderId="0" xfId="0" applyNumberFormat="1" applyFont="1" applyAlignment="1" applyProtection="1">
      <alignment/>
      <protection/>
    </xf>
    <xf numFmtId="2" fontId="4" fillId="0" borderId="0" xfId="0" applyNumberFormat="1" applyFont="1" applyAlignment="1" applyProtection="1">
      <alignment/>
      <protection/>
    </xf>
    <xf numFmtId="14" fontId="4" fillId="0" borderId="0" xfId="0" applyNumberFormat="1" applyFont="1" applyAlignment="1" applyProtection="1">
      <alignment/>
      <protection/>
    </xf>
    <xf numFmtId="0" fontId="4" fillId="0" borderId="40" xfId="0" applyFont="1" applyFill="1" applyBorder="1" applyAlignment="1" applyProtection="1">
      <alignment horizontal="center" vertical="top"/>
      <protection locked="0"/>
    </xf>
    <xf numFmtId="0" fontId="7" fillId="33" borderId="0" xfId="0" applyFont="1" applyFill="1" applyAlignment="1">
      <alignment horizontal="center"/>
    </xf>
    <xf numFmtId="0" fontId="4" fillId="0" borderId="10" xfId="0" applyFont="1" applyFill="1" applyBorder="1" applyAlignment="1" applyProtection="1">
      <alignment horizontal="center"/>
      <protection locked="0"/>
    </xf>
    <xf numFmtId="0" fontId="4" fillId="0" borderId="41" xfId="0" applyFont="1" applyFill="1" applyBorder="1" applyAlignment="1" applyProtection="1">
      <alignment horizontal="center" vertical="center"/>
      <protection locked="0"/>
    </xf>
    <xf numFmtId="0" fontId="4" fillId="33" borderId="19" xfId="0" applyFont="1" applyFill="1" applyBorder="1" applyAlignment="1">
      <alignment vertical="center"/>
    </xf>
    <xf numFmtId="49" fontId="4" fillId="0" borderId="19" xfId="0" applyNumberFormat="1" applyFont="1" applyFill="1" applyBorder="1" applyAlignment="1" applyProtection="1">
      <alignment vertical="top" wrapText="1"/>
      <protection locked="0"/>
    </xf>
    <xf numFmtId="0" fontId="4" fillId="0" borderId="42" xfId="0" applyFont="1" applyFill="1" applyBorder="1" applyAlignment="1" applyProtection="1">
      <alignment horizontal="center" vertical="center"/>
      <protection locked="0"/>
    </xf>
    <xf numFmtId="0" fontId="4" fillId="0" borderId="19" xfId="0" applyFont="1" applyFill="1" applyBorder="1" applyAlignment="1" applyProtection="1">
      <alignment vertical="top" wrapText="1"/>
      <protection locked="0"/>
    </xf>
    <xf numFmtId="0" fontId="4" fillId="0" borderId="21" xfId="0" applyFont="1" applyBorder="1" applyAlignment="1">
      <alignment/>
    </xf>
    <xf numFmtId="0" fontId="4" fillId="0" borderId="23" xfId="0" applyFont="1" applyBorder="1" applyAlignment="1">
      <alignment/>
    </xf>
    <xf numFmtId="0" fontId="4" fillId="0" borderId="43" xfId="0" applyFont="1" applyBorder="1" applyAlignment="1">
      <alignment/>
    </xf>
    <xf numFmtId="0" fontId="4" fillId="0" borderId="20" xfId="0" applyFont="1" applyBorder="1" applyAlignment="1">
      <alignment/>
    </xf>
    <xf numFmtId="0" fontId="4" fillId="0" borderId="0" xfId="0" applyFont="1" applyBorder="1" applyAlignment="1">
      <alignment/>
    </xf>
    <xf numFmtId="0" fontId="4" fillId="0" borderId="44" xfId="0" applyFont="1" applyBorder="1" applyAlignment="1">
      <alignment/>
    </xf>
    <xf numFmtId="0" fontId="4" fillId="0" borderId="22" xfId="0" applyFont="1" applyBorder="1" applyAlignment="1">
      <alignment/>
    </xf>
    <xf numFmtId="0" fontId="4" fillId="0" borderId="24" xfId="0" applyFont="1" applyBorder="1" applyAlignment="1">
      <alignment/>
    </xf>
    <xf numFmtId="0" fontId="4" fillId="0" borderId="45" xfId="0" applyFont="1" applyBorder="1" applyAlignment="1">
      <alignment/>
    </xf>
    <xf numFmtId="0" fontId="4" fillId="0" borderId="43" xfId="0" applyNumberFormat="1" applyFont="1" applyBorder="1" applyAlignment="1">
      <alignment/>
    </xf>
    <xf numFmtId="0" fontId="4" fillId="0" borderId="44" xfId="0" applyNumberFormat="1" applyFont="1" applyBorder="1" applyAlignment="1">
      <alignment/>
    </xf>
    <xf numFmtId="49" fontId="4" fillId="0" borderId="44" xfId="0" applyNumberFormat="1" applyFont="1" applyBorder="1" applyAlignment="1">
      <alignment/>
    </xf>
    <xf numFmtId="49" fontId="4" fillId="0" borderId="45" xfId="0" applyNumberFormat="1" applyFont="1" applyBorder="1" applyAlignment="1">
      <alignment/>
    </xf>
    <xf numFmtId="0" fontId="4" fillId="0" borderId="46" xfId="0" applyFont="1" applyFill="1" applyBorder="1" applyAlignment="1" applyProtection="1">
      <alignment horizontal="center" vertical="top"/>
      <protection locked="0"/>
    </xf>
    <xf numFmtId="0" fontId="4" fillId="0" borderId="47" xfId="0" applyFont="1" applyFill="1" applyBorder="1" applyAlignment="1" applyProtection="1">
      <alignment horizontal="center" vertical="top"/>
      <protection locked="0"/>
    </xf>
    <xf numFmtId="0" fontId="4" fillId="33" borderId="0" xfId="0" applyFont="1" applyFill="1" applyBorder="1" applyAlignment="1">
      <alignment vertical="top" wrapText="1"/>
    </xf>
    <xf numFmtId="0" fontId="4" fillId="33" borderId="0" xfId="0" applyFont="1" applyFill="1" applyBorder="1" applyAlignment="1">
      <alignment horizontal="center" vertical="top"/>
    </xf>
    <xf numFmtId="0" fontId="4" fillId="33" borderId="19" xfId="0" applyFont="1" applyFill="1" applyBorder="1" applyAlignment="1">
      <alignment vertical="top" wrapText="1"/>
    </xf>
    <xf numFmtId="0" fontId="4" fillId="33" borderId="21" xfId="0" applyFont="1" applyFill="1" applyBorder="1" applyAlignment="1">
      <alignment horizontal="center" vertical="top"/>
    </xf>
    <xf numFmtId="0" fontId="4" fillId="0" borderId="10" xfId="0" applyFont="1" applyFill="1" applyBorder="1" applyAlignment="1" quotePrefix="1">
      <alignment horizontal="center"/>
    </xf>
    <xf numFmtId="0" fontId="4" fillId="33" borderId="0" xfId="0" applyFont="1" applyFill="1" applyAlignment="1" quotePrefix="1">
      <alignment/>
    </xf>
    <xf numFmtId="49" fontId="4" fillId="33" borderId="0" xfId="0" applyNumberFormat="1" applyFont="1" applyFill="1" applyBorder="1" applyAlignment="1">
      <alignment vertical="top" wrapText="1"/>
    </xf>
    <xf numFmtId="0" fontId="4" fillId="0" borderId="11" xfId="0" applyFont="1" applyFill="1" applyBorder="1" applyAlignment="1" applyProtection="1">
      <alignment/>
      <protection locked="0"/>
    </xf>
    <xf numFmtId="0" fontId="0" fillId="0" borderId="48" xfId="0" applyBorder="1" applyAlignment="1" applyProtection="1">
      <alignment/>
      <protection locked="0"/>
    </xf>
    <xf numFmtId="14" fontId="4" fillId="0" borderId="11" xfId="0" applyNumberFormat="1" applyFont="1" applyFill="1" applyBorder="1" applyAlignment="1" applyProtection="1">
      <alignment horizontal="left"/>
      <protection locked="0"/>
    </xf>
    <xf numFmtId="14" fontId="0" fillId="0" borderId="48" xfId="0" applyNumberFormat="1" applyBorder="1" applyAlignment="1" applyProtection="1">
      <alignment horizontal="left"/>
      <protection locked="0"/>
    </xf>
    <xf numFmtId="0" fontId="7" fillId="33" borderId="0" xfId="0" applyFont="1" applyFill="1" applyAlignment="1">
      <alignment/>
    </xf>
    <xf numFmtId="14" fontId="7" fillId="33" borderId="0" xfId="0" applyNumberFormat="1" applyFont="1" applyFill="1" applyAlignment="1" applyProtection="1">
      <alignment horizontal="left"/>
      <protection/>
    </xf>
    <xf numFmtId="0" fontId="4" fillId="0" borderId="20" xfId="0" applyFont="1" applyFill="1" applyBorder="1" applyAlignment="1">
      <alignment horizontal="center"/>
    </xf>
    <xf numFmtId="0" fontId="4" fillId="0" borderId="44" xfId="0" applyFont="1" applyBorder="1" applyAlignment="1">
      <alignment/>
    </xf>
    <xf numFmtId="0" fontId="20" fillId="0" borderId="11" xfId="0" applyFont="1" applyFill="1" applyBorder="1" applyAlignment="1">
      <alignment horizontal="center"/>
    </xf>
    <xf numFmtId="0" fontId="21" fillId="0" borderId="48" xfId="0" applyFont="1" applyFill="1" applyBorder="1" applyAlignment="1">
      <alignment/>
    </xf>
    <xf numFmtId="0" fontId="6" fillId="33" borderId="0" xfId="0" applyFont="1" applyFill="1" applyAlignment="1">
      <alignment horizontal="center"/>
    </xf>
    <xf numFmtId="0" fontId="4" fillId="33" borderId="0" xfId="0" applyFont="1" applyFill="1" applyAlignment="1">
      <alignment vertical="top"/>
    </xf>
    <xf numFmtId="0" fontId="0" fillId="33" borderId="0" xfId="0" applyFill="1" applyAlignment="1">
      <alignment vertical="top"/>
    </xf>
    <xf numFmtId="0" fontId="4" fillId="0" borderId="11" xfId="0" applyFont="1" applyFill="1" applyBorder="1" applyAlignment="1">
      <alignment horizontal="center"/>
    </xf>
    <xf numFmtId="0" fontId="4" fillId="0" borderId="48" xfId="0" applyFont="1" applyFill="1" applyBorder="1" applyAlignment="1">
      <alignment horizontal="center"/>
    </xf>
    <xf numFmtId="0" fontId="6" fillId="33" borderId="24" xfId="0" applyFont="1" applyFill="1" applyBorder="1" applyAlignment="1">
      <alignment horizontal="center" vertical="top" wrapText="1"/>
    </xf>
    <xf numFmtId="0" fontId="6" fillId="33" borderId="0" xfId="0" applyFont="1" applyFill="1" applyBorder="1" applyAlignment="1">
      <alignment horizontal="center"/>
    </xf>
    <xf numFmtId="0" fontId="0" fillId="0" borderId="0" xfId="0" applyBorder="1" applyAlignment="1">
      <alignment/>
    </xf>
    <xf numFmtId="0" fontId="4" fillId="33" borderId="0" xfId="0" applyFont="1" applyFill="1" applyBorder="1" applyAlignment="1">
      <alignment/>
    </xf>
    <xf numFmtId="0" fontId="4" fillId="0" borderId="21" xfId="0" applyFont="1" applyFill="1" applyBorder="1" applyAlignment="1">
      <alignment horizontal="center"/>
    </xf>
    <xf numFmtId="0" fontId="4" fillId="0" borderId="43" xfId="0" applyFont="1" applyBorder="1" applyAlignment="1">
      <alignment/>
    </xf>
    <xf numFmtId="0" fontId="4" fillId="0" borderId="22" xfId="0" applyFont="1" applyFill="1" applyBorder="1" applyAlignment="1">
      <alignment horizontal="center"/>
    </xf>
    <xf numFmtId="0" fontId="4" fillId="0" borderId="45" xfId="0" applyFont="1" applyBorder="1" applyAlignment="1">
      <alignment/>
    </xf>
    <xf numFmtId="0" fontId="4" fillId="0" borderId="17" xfId="0" applyFont="1" applyFill="1" applyBorder="1" applyAlignment="1">
      <alignment horizontal="center"/>
    </xf>
    <xf numFmtId="0" fontId="4" fillId="0" borderId="17" xfId="0" applyFont="1" applyBorder="1" applyAlignment="1">
      <alignment/>
    </xf>
    <xf numFmtId="0" fontId="4" fillId="0" borderId="18" xfId="0" applyFont="1" applyFill="1" applyBorder="1" applyAlignment="1">
      <alignment horizontal="center"/>
    </xf>
    <xf numFmtId="0" fontId="4" fillId="0" borderId="18" xfId="0" applyFont="1" applyBorder="1" applyAlignment="1">
      <alignment/>
    </xf>
    <xf numFmtId="0" fontId="4" fillId="0" borderId="19" xfId="0" applyFont="1" applyFill="1" applyBorder="1" applyAlignment="1">
      <alignment horizontal="center"/>
    </xf>
    <xf numFmtId="0" fontId="4" fillId="0" borderId="19" xfId="0" applyFont="1" applyBorder="1" applyAlignment="1">
      <alignment/>
    </xf>
    <xf numFmtId="0" fontId="7" fillId="33" borderId="0" xfId="0" applyFont="1" applyFill="1" applyAlignment="1">
      <alignment horizontal="right"/>
    </xf>
    <xf numFmtId="0" fontId="0" fillId="0" borderId="0" xfId="0" applyAlignment="1">
      <alignment/>
    </xf>
    <xf numFmtId="14" fontId="7" fillId="33" borderId="0" xfId="0" applyNumberFormat="1" applyFont="1" applyFill="1" applyAlignment="1" applyProtection="1">
      <alignment horizontal="right"/>
      <protection/>
    </xf>
    <xf numFmtId="0" fontId="0" fillId="33" borderId="0" xfId="0" applyFill="1" applyAlignment="1">
      <alignment/>
    </xf>
    <xf numFmtId="49" fontId="3" fillId="33" borderId="0" xfId="0" applyNumberFormat="1" applyFont="1" applyFill="1" applyAlignment="1">
      <alignment vertical="top" wrapText="1"/>
    </xf>
    <xf numFmtId="0" fontId="0" fillId="0" borderId="0" xfId="0" applyAlignment="1">
      <alignment vertical="top"/>
    </xf>
    <xf numFmtId="14" fontId="7" fillId="33" borderId="0" xfId="0" applyNumberFormat="1" applyFont="1" applyFill="1" applyAlignment="1" applyProtection="1">
      <alignment horizontal="right" vertical="center"/>
      <protection/>
    </xf>
    <xf numFmtId="0" fontId="0" fillId="0" borderId="0" xfId="0" applyAlignment="1">
      <alignment vertical="center"/>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dxfs count="15">
    <dxf>
      <fill>
        <patternFill>
          <bgColor indexed="10"/>
        </patternFill>
      </fill>
    </dxf>
    <dxf>
      <fill>
        <patternFill>
          <bgColor indexed="10"/>
        </patternFill>
      </fill>
    </dxf>
    <dxf/>
    <dxf>
      <fill>
        <patternFill>
          <bgColor indexed="10"/>
        </patternFill>
      </fill>
    </dxf>
    <dxf>
      <fill>
        <patternFill>
          <bgColor indexed="10"/>
        </patternFill>
      </fill>
    </dxf>
    <dxf>
      <fill>
        <patternFill patternType="none">
          <bgColor indexed="65"/>
        </patternFill>
      </fill>
    </dxf>
    <dxf>
      <fill>
        <patternFill>
          <bgColor indexed="45"/>
        </patternFill>
      </fill>
    </dxf>
    <dxf>
      <fill>
        <patternFill>
          <bgColor indexed="42"/>
        </patternFill>
      </fill>
    </dxf>
    <dxf>
      <fill>
        <patternFill>
          <bgColor indexed="41"/>
        </patternFill>
      </fill>
    </dxf>
    <dxf>
      <fill>
        <patternFill>
          <bgColor indexed="15"/>
        </patternFill>
      </fill>
    </dxf>
    <dxf>
      <fill>
        <patternFill>
          <bgColor indexed="11"/>
        </patternFill>
      </fill>
    </dxf>
    <dxf>
      <fill>
        <patternFill>
          <bgColor indexed="45"/>
        </patternFill>
      </fill>
    </dxf>
    <dxf>
      <fill>
        <patternFill>
          <bgColor indexed="42"/>
        </patternFill>
      </fill>
    </dxf>
    <dxf>
      <fill>
        <patternFill>
          <bgColor indexed="1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2</xdr:col>
      <xdr:colOff>285750</xdr:colOff>
      <xdr:row>8</xdr:row>
      <xdr:rowOff>19050</xdr:rowOff>
    </xdr:to>
    <xdr:pic>
      <xdr:nvPicPr>
        <xdr:cNvPr id="1" name="Picture 1" descr="2radcs"/>
        <xdr:cNvPicPr preferRelativeResize="1">
          <a:picLocks noChangeAspect="1"/>
        </xdr:cNvPicPr>
      </xdr:nvPicPr>
      <xdr:blipFill>
        <a:blip r:embed="rId1"/>
        <a:stretch>
          <a:fillRect/>
        </a:stretch>
      </xdr:blipFill>
      <xdr:spPr>
        <a:xfrm>
          <a:off x="371475" y="333375"/>
          <a:ext cx="89535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B3:F24"/>
  <sheetViews>
    <sheetView showGridLines="0" zoomScalePageLayoutView="0" workbookViewId="0" topLeftCell="A1">
      <selection activeCell="V18" sqref="V18"/>
    </sheetView>
  </sheetViews>
  <sheetFormatPr defaultColWidth="9.140625" defaultRowHeight="12.75"/>
  <cols>
    <col min="1" max="1" width="5.57421875" style="82" customWidth="1"/>
    <col min="2" max="4" width="9.140625" style="82" customWidth="1"/>
    <col min="5" max="5" width="88.28125" style="81" customWidth="1"/>
    <col min="6" max="16384" width="9.140625" style="82" customWidth="1"/>
  </cols>
  <sheetData>
    <row r="1" ht="12.75" customHeight="1"/>
    <row r="2" ht="13.5" customHeight="1"/>
    <row r="3" ht="20.25">
      <c r="D3" s="80" t="s">
        <v>6</v>
      </c>
    </row>
    <row r="4" ht="15"/>
    <row r="5" spans="4:5" s="83" customFormat="1" ht="12.75">
      <c r="D5" s="83" t="s">
        <v>110</v>
      </c>
      <c r="E5" s="84"/>
    </row>
    <row r="6" spans="4:5" s="83" customFormat="1" ht="12.75">
      <c r="D6" s="83" t="s">
        <v>100</v>
      </c>
      <c r="E6" s="84"/>
    </row>
    <row r="7" spans="4:5" s="83" customFormat="1" ht="12.75">
      <c r="D7" s="83" t="s">
        <v>109</v>
      </c>
      <c r="E7" s="84"/>
    </row>
    <row r="8" spans="4:5" s="83" customFormat="1" ht="12.75">
      <c r="D8" s="83" t="s">
        <v>111</v>
      </c>
      <c r="E8" s="84"/>
    </row>
    <row r="9" s="83" customFormat="1" ht="12.75">
      <c r="E9" s="84"/>
    </row>
    <row r="10" spans="4:5" s="83" customFormat="1" ht="12.75">
      <c r="D10" s="83" t="s">
        <v>180</v>
      </c>
      <c r="E10" s="84"/>
    </row>
    <row r="12" ht="15.75">
      <c r="D12" s="83" t="s">
        <v>7</v>
      </c>
    </row>
    <row r="15" spans="4:6" ht="15.75">
      <c r="D15" s="85"/>
      <c r="E15" s="86"/>
      <c r="F15" s="85"/>
    </row>
    <row r="16" spans="4:6" ht="31.5">
      <c r="D16" s="85"/>
      <c r="E16" s="87" t="s">
        <v>11</v>
      </c>
      <c r="F16" s="85"/>
    </row>
    <row r="17" spans="4:6" ht="15.75">
      <c r="D17" s="85"/>
      <c r="E17" s="87"/>
      <c r="F17" s="85"/>
    </row>
    <row r="18" spans="4:6" ht="47.25">
      <c r="D18" s="85"/>
      <c r="E18" s="87" t="s">
        <v>112</v>
      </c>
      <c r="F18" s="85"/>
    </row>
    <row r="19" spans="4:6" ht="15.75">
      <c r="D19" s="85"/>
      <c r="E19" s="87"/>
      <c r="F19" s="85"/>
    </row>
    <row r="20" spans="4:6" ht="47.25">
      <c r="D20" s="85"/>
      <c r="E20" s="87" t="s">
        <v>12</v>
      </c>
      <c r="F20" s="85"/>
    </row>
    <row r="21" spans="4:6" ht="15.75">
      <c r="D21" s="85"/>
      <c r="E21" s="86"/>
      <c r="F21" s="85"/>
    </row>
    <row r="24" spans="2:4" ht="15.75">
      <c r="B24" s="88"/>
      <c r="D24" s="83" t="s">
        <v>77</v>
      </c>
    </row>
  </sheetData>
  <sheetProtection password="E5E8" sheet="1" selectLockedCells="1"/>
  <printOptions/>
  <pageMargins left="0.1968503937007874" right="0.2755905511811024" top="0.984251968503937" bottom="0.984251968503937" header="0.5118110236220472" footer="0.5118110236220472"/>
  <pageSetup fitToHeight="1" fitToWidth="1" horizontalDpi="600" verticalDpi="600" orientation="landscape" paperSize="9" r:id="rId2"/>
  <headerFooter alignWithMargins="0">
    <oddHeader>&amp;C&amp;"Arial,Kursiv"Dokument: &amp;F</oddHeader>
    <oddFooter>&amp;L&amp;"Arial,Kursiv"&amp;8version 1.14&amp;C&amp;"Arial,Kursiv"&amp;8Flik: &amp;A&amp;R&amp;"Arial,Kursiv"&amp;8 Sida: &amp;P (&amp;N)</oddFooter>
  </headerFooter>
  <drawing r:id="rId1"/>
</worksheet>
</file>

<file path=xl/worksheets/sheet10.xml><?xml version="1.0" encoding="utf-8"?>
<worksheet xmlns="http://schemas.openxmlformats.org/spreadsheetml/2006/main" xmlns:r="http://schemas.openxmlformats.org/officeDocument/2006/relationships">
  <sheetPr>
    <tabColor indexed="41"/>
    <pageSetUpPr fitToPage="1"/>
  </sheetPr>
  <dimension ref="A2:J22"/>
  <sheetViews>
    <sheetView showGridLines="0" zoomScalePageLayoutView="0" workbookViewId="0" topLeftCell="A1">
      <pane ySplit="9" topLeftCell="A10" activePane="bottomLeft" state="frozen"/>
      <selection pane="topLeft" activeCell="E32" sqref="E32"/>
      <selection pane="bottomLeft" activeCell="E10" sqref="E10"/>
    </sheetView>
  </sheetViews>
  <sheetFormatPr defaultColWidth="9.140625" defaultRowHeight="12.75"/>
  <cols>
    <col min="1" max="1" width="5.57421875" style="3" customWidth="1"/>
    <col min="2" max="2" width="9.140625" style="24" customWidth="1"/>
    <col min="3" max="3" width="40.7109375" style="11" customWidth="1"/>
    <col min="4" max="4" width="6.140625" style="12" bestFit="1" customWidth="1"/>
    <col min="5" max="5" width="9.140625" style="12" customWidth="1"/>
    <col min="6" max="6" width="9.140625" style="29" customWidth="1"/>
    <col min="7" max="7" width="40.7109375" style="13" customWidth="1"/>
    <col min="8" max="8" width="6.140625" style="12" bestFit="1" customWidth="1"/>
    <col min="9" max="9" width="9.140625" style="12" customWidth="1"/>
    <col min="10" max="10" width="9.140625" style="29" customWidth="1"/>
    <col min="11" max="16384" width="9.140625" style="3" customWidth="1"/>
  </cols>
  <sheetData>
    <row r="1" ht="12.75" customHeight="1"/>
    <row r="2" spans="2:10" ht="13.5" customHeight="1">
      <c r="B2" s="22"/>
      <c r="C2" s="5"/>
      <c r="D2" s="6"/>
      <c r="E2" s="6"/>
      <c r="F2" s="27"/>
      <c r="G2" s="7"/>
      <c r="H2" s="6"/>
      <c r="I2" s="6"/>
      <c r="J2" s="27"/>
    </row>
    <row r="3" spans="2:10" ht="20.25">
      <c r="B3" s="22"/>
      <c r="C3" s="1" t="s">
        <v>18</v>
      </c>
      <c r="D3" s="6"/>
      <c r="E3" s="6"/>
      <c r="F3" s="27"/>
      <c r="G3" s="202">
        <f>IF(ISTEXT(Institution!$F$10),Institution!$F$10,"")</f>
      </c>
      <c r="H3" s="205"/>
      <c r="I3" s="205"/>
      <c r="J3" s="27"/>
    </row>
    <row r="4" spans="2:10" ht="20.25">
      <c r="B4" s="22"/>
      <c r="C4" s="1"/>
      <c r="D4" s="6"/>
      <c r="E4" s="6"/>
      <c r="F4" s="27"/>
      <c r="G4" s="204">
        <f>IF((Institution!$F$12&gt;39356),Institution!$F$12,"")</f>
      </c>
      <c r="H4" s="203"/>
      <c r="I4" s="203"/>
      <c r="J4" s="27"/>
    </row>
    <row r="5" spans="2:10" ht="15">
      <c r="B5" s="22"/>
      <c r="C5" s="5"/>
      <c r="D5" s="6"/>
      <c r="E5" s="6"/>
      <c r="F5" s="27"/>
      <c r="G5" s="7"/>
      <c r="H5" s="6"/>
      <c r="I5" s="6"/>
      <c r="J5" s="27"/>
    </row>
    <row r="6" spans="2:10" ht="15">
      <c r="B6" s="22"/>
      <c r="C6" s="21" t="s">
        <v>10</v>
      </c>
      <c r="D6" s="6"/>
      <c r="E6" s="6"/>
      <c r="F6" s="27"/>
      <c r="G6" s="7"/>
      <c r="H6" s="6"/>
      <c r="I6" s="6"/>
      <c r="J6" s="27"/>
    </row>
    <row r="7" spans="2:10" ht="15">
      <c r="B7" s="22"/>
      <c r="C7" s="21" t="s">
        <v>15</v>
      </c>
      <c r="D7" s="6"/>
      <c r="E7" s="6"/>
      <c r="F7" s="27"/>
      <c r="G7" s="7"/>
      <c r="H7" s="6"/>
      <c r="I7" s="6"/>
      <c r="J7" s="27"/>
    </row>
    <row r="8" spans="2:10" s="14" customFormat="1" ht="15">
      <c r="B8" s="22"/>
      <c r="C8" s="5"/>
      <c r="D8" s="6"/>
      <c r="E8" s="6"/>
      <c r="F8" s="27"/>
      <c r="G8" s="7"/>
      <c r="H8" s="6"/>
      <c r="I8" s="6"/>
      <c r="J8" s="27"/>
    </row>
    <row r="9" spans="1:10" ht="15.75" thickBot="1">
      <c r="A9" s="8"/>
      <c r="B9" s="23"/>
      <c r="C9" s="16" t="s">
        <v>0</v>
      </c>
      <c r="D9" s="17" t="s">
        <v>1</v>
      </c>
      <c r="E9" s="17" t="s">
        <v>3</v>
      </c>
      <c r="F9" s="28"/>
      <c r="G9" s="18" t="s">
        <v>2</v>
      </c>
      <c r="H9" s="19" t="s">
        <v>1</v>
      </c>
      <c r="I9" s="19" t="s">
        <v>3</v>
      </c>
      <c r="J9" s="28"/>
    </row>
    <row r="10" spans="2:10" ht="54.75" customHeight="1">
      <c r="B10" s="22"/>
      <c r="C10" s="2" t="s">
        <v>53</v>
      </c>
      <c r="D10" s="9">
        <v>2</v>
      </c>
      <c r="E10" s="77"/>
      <c r="F10" s="26"/>
      <c r="G10" s="10" t="s">
        <v>69</v>
      </c>
      <c r="H10" s="9">
        <v>1</v>
      </c>
      <c r="I10" s="77"/>
      <c r="J10" s="27"/>
    </row>
    <row r="11" spans="2:10" ht="39" customHeight="1">
      <c r="B11" s="22"/>
      <c r="C11" s="2" t="s">
        <v>39</v>
      </c>
      <c r="D11" s="9">
        <v>2</v>
      </c>
      <c r="E11" s="74"/>
      <c r="F11" s="27"/>
      <c r="G11" s="10" t="s">
        <v>108</v>
      </c>
      <c r="H11" s="9">
        <v>1</v>
      </c>
      <c r="I11" s="74"/>
      <c r="J11" s="27"/>
    </row>
    <row r="12" spans="2:10" ht="49.5" customHeight="1" thickBot="1">
      <c r="B12" s="22"/>
      <c r="C12" s="2" t="s">
        <v>40</v>
      </c>
      <c r="D12" s="9">
        <v>1</v>
      </c>
      <c r="E12" s="74"/>
      <c r="F12" s="27"/>
      <c r="G12" s="10" t="s">
        <v>147</v>
      </c>
      <c r="H12" s="9">
        <v>3</v>
      </c>
      <c r="I12" s="76"/>
      <c r="J12" s="27"/>
    </row>
    <row r="13" spans="2:10" ht="51" customHeight="1">
      <c r="B13" s="22"/>
      <c r="C13" s="2" t="s">
        <v>54</v>
      </c>
      <c r="D13" s="9">
        <v>1</v>
      </c>
      <c r="E13" s="74"/>
      <c r="F13" s="27"/>
      <c r="G13" s="2" t="s">
        <v>178</v>
      </c>
      <c r="H13" s="9">
        <v>2</v>
      </c>
      <c r="I13" s="165"/>
      <c r="J13" s="27"/>
    </row>
    <row r="14" spans="2:10" ht="63.75" customHeight="1" thickBot="1">
      <c r="B14" s="25"/>
      <c r="C14" s="2" t="s">
        <v>172</v>
      </c>
      <c r="D14" s="9">
        <v>2</v>
      </c>
      <c r="E14" s="165"/>
      <c r="F14" s="27"/>
      <c r="G14" s="2" t="s">
        <v>173</v>
      </c>
      <c r="H14" s="9">
        <v>3</v>
      </c>
      <c r="I14" s="75"/>
      <c r="J14" s="27"/>
    </row>
    <row r="15" spans="2:10" ht="49.5" customHeight="1">
      <c r="B15" s="22"/>
      <c r="C15" s="2" t="s">
        <v>154</v>
      </c>
      <c r="D15" s="9">
        <v>2</v>
      </c>
      <c r="E15" s="165"/>
      <c r="F15" s="27"/>
      <c r="G15" s="6"/>
      <c r="H15" s="6"/>
      <c r="I15" s="6"/>
      <c r="J15" s="26"/>
    </row>
    <row r="16" spans="2:10" ht="30" customHeight="1" thickBot="1">
      <c r="B16" s="22"/>
      <c r="C16" s="2" t="s">
        <v>150</v>
      </c>
      <c r="D16" s="9">
        <v>1</v>
      </c>
      <c r="E16" s="75"/>
      <c r="F16" s="27"/>
      <c r="G16" s="6"/>
      <c r="H16" s="6"/>
      <c r="I16" s="6"/>
      <c r="J16" s="26"/>
    </row>
    <row r="17" spans="2:10" ht="26.25">
      <c r="B17" s="22"/>
      <c r="C17" s="6"/>
      <c r="D17" s="6"/>
      <c r="E17" s="6"/>
      <c r="F17" s="27"/>
      <c r="G17" s="6"/>
      <c r="H17" s="6"/>
      <c r="I17" s="6"/>
      <c r="J17" s="26"/>
    </row>
    <row r="18" spans="2:10" ht="15.75">
      <c r="B18" s="22"/>
      <c r="C18" s="6"/>
      <c r="D18" s="6"/>
      <c r="E18" s="6"/>
      <c r="F18" s="27"/>
      <c r="G18" s="6"/>
      <c r="H18" s="6"/>
      <c r="I18" s="6"/>
      <c r="J18" s="27"/>
    </row>
    <row r="19" spans="2:10" ht="15.75">
      <c r="B19" s="22"/>
      <c r="C19" s="6"/>
      <c r="D19" s="6"/>
      <c r="E19" s="6"/>
      <c r="F19" s="27"/>
      <c r="G19" s="6"/>
      <c r="H19" s="6"/>
      <c r="I19" s="6"/>
      <c r="J19" s="27"/>
    </row>
    <row r="20" spans="2:10" s="34" customFormat="1" ht="15.75">
      <c r="B20" s="22"/>
      <c r="C20" s="6"/>
      <c r="D20" s="6"/>
      <c r="E20" s="6"/>
      <c r="F20" s="27"/>
      <c r="G20" s="6"/>
      <c r="H20" s="6"/>
      <c r="I20" s="6"/>
      <c r="J20" s="27"/>
    </row>
    <row r="21" spans="2:10" s="34" customFormat="1" ht="15.75">
      <c r="B21" s="44"/>
      <c r="F21" s="46"/>
      <c r="G21" s="47"/>
      <c r="H21" s="45"/>
      <c r="I21" s="45"/>
      <c r="J21" s="46"/>
    </row>
    <row r="22" spans="2:10" ht="15.75">
      <c r="B22" s="44"/>
      <c r="C22" s="43"/>
      <c r="D22" s="45"/>
      <c r="E22" s="45"/>
      <c r="F22" s="46"/>
      <c r="J22" s="46"/>
    </row>
  </sheetData>
  <sheetProtection password="E5E8" sheet="1" selectLockedCells="1"/>
  <mergeCells count="2">
    <mergeCell ref="G3:I3"/>
    <mergeCell ref="G4:I4"/>
  </mergeCells>
  <printOptions/>
  <pageMargins left="0.1968503937007874" right="0.2755905511811024" top="0.984251968503937" bottom="0.984251968503937" header="0.5118110236220472" footer="0.5118110236220472"/>
  <pageSetup fitToHeight="1" fitToWidth="1" horizontalDpi="600" verticalDpi="600" orientation="landscape" paperSize="9" scale="82" r:id="rId3"/>
  <headerFooter alignWithMargins="0">
    <oddHeader>&amp;C&amp;"Arial,Kursiv"Dokument: &amp;F</oddHeader>
    <oddFooter>&amp;L&amp;"Arial,Kursiv"&amp;8version 1.14&amp;C&amp;"Arial,Kursiv"&amp;8Flik: &amp;A&amp;R&amp;"Arial,Kursiv"&amp;8 Sida: &amp;P (&amp;N)</oddFooter>
  </headerFooter>
  <legacyDrawing r:id="rId2"/>
</worksheet>
</file>

<file path=xl/worksheets/sheet11.xml><?xml version="1.0" encoding="utf-8"?>
<worksheet xmlns="http://schemas.openxmlformats.org/spreadsheetml/2006/main" xmlns:r="http://schemas.openxmlformats.org/officeDocument/2006/relationships">
  <sheetPr>
    <tabColor indexed="41"/>
    <pageSetUpPr fitToPage="1"/>
  </sheetPr>
  <dimension ref="A2:J27"/>
  <sheetViews>
    <sheetView showGridLines="0" zoomScalePageLayoutView="0" workbookViewId="0" topLeftCell="A1">
      <pane ySplit="9" topLeftCell="A10" activePane="bottomLeft" state="frozen"/>
      <selection pane="topLeft" activeCell="E32" sqref="E32"/>
      <selection pane="bottomLeft" activeCell="E10" sqref="E10"/>
    </sheetView>
  </sheetViews>
  <sheetFormatPr defaultColWidth="9.140625" defaultRowHeight="12.75"/>
  <cols>
    <col min="1" max="1" width="5.57421875" style="3" customWidth="1"/>
    <col min="2" max="2" width="9.140625" style="24" customWidth="1"/>
    <col min="3" max="3" width="40.7109375" style="11" customWidth="1"/>
    <col min="4" max="4" width="6.140625" style="12" bestFit="1" customWidth="1"/>
    <col min="5" max="5" width="9.140625" style="12" customWidth="1"/>
    <col min="6" max="6" width="9.140625" style="29" customWidth="1"/>
    <col min="7" max="7" width="40.7109375" style="13" customWidth="1"/>
    <col min="8" max="8" width="6.140625" style="12" bestFit="1" customWidth="1"/>
    <col min="9" max="9" width="9.140625" style="12" customWidth="1"/>
    <col min="10" max="10" width="9.140625" style="29" customWidth="1"/>
    <col min="11" max="16384" width="9.140625" style="3" customWidth="1"/>
  </cols>
  <sheetData>
    <row r="1" ht="12.75" customHeight="1"/>
    <row r="2" spans="2:10" ht="13.5" customHeight="1">
      <c r="B2" s="22"/>
      <c r="C2" s="5"/>
      <c r="D2" s="6"/>
      <c r="E2" s="6"/>
      <c r="F2" s="27"/>
      <c r="G2" s="7"/>
      <c r="H2" s="6"/>
      <c r="I2" s="6"/>
      <c r="J2" s="27"/>
    </row>
    <row r="3" spans="2:10" ht="60.75">
      <c r="B3" s="22"/>
      <c r="C3" s="1" t="s">
        <v>19</v>
      </c>
      <c r="D3" s="6"/>
      <c r="E3" s="6"/>
      <c r="F3" s="27"/>
      <c r="G3" s="202">
        <f>IF(ISTEXT(Institution!$F$10),Institution!$F$10,"")</f>
      </c>
      <c r="H3" s="205"/>
      <c r="I3" s="205"/>
      <c r="J3" s="27"/>
    </row>
    <row r="4" spans="2:10" ht="20.25">
      <c r="B4" s="22"/>
      <c r="C4" s="1"/>
      <c r="D4" s="6"/>
      <c r="E4" s="6"/>
      <c r="F4" s="27"/>
      <c r="G4" s="208">
        <f>IF((Institution!$F$12&gt;39356),Institution!$F$12,"")</f>
      </c>
      <c r="H4" s="209"/>
      <c r="I4" s="209"/>
      <c r="J4" s="27"/>
    </row>
    <row r="5" spans="2:10" ht="15.75">
      <c r="B5" s="22"/>
      <c r="C5" s="5"/>
      <c r="D5" s="6"/>
      <c r="E5" s="6"/>
      <c r="F5" s="27"/>
      <c r="G5" s="4"/>
      <c r="H5" s="4"/>
      <c r="I5" s="4"/>
      <c r="J5" s="27"/>
    </row>
    <row r="6" spans="2:10" ht="15.75">
      <c r="B6" s="22"/>
      <c r="C6" s="21" t="s">
        <v>10</v>
      </c>
      <c r="D6" s="6"/>
      <c r="E6" s="6"/>
      <c r="F6" s="27"/>
      <c r="G6" s="7"/>
      <c r="H6" s="6"/>
      <c r="I6" s="6"/>
      <c r="J6" s="27"/>
    </row>
    <row r="7" spans="2:10" ht="15.75">
      <c r="B7" s="22"/>
      <c r="C7" s="21" t="s">
        <v>15</v>
      </c>
      <c r="D7" s="6"/>
      <c r="E7" s="6"/>
      <c r="F7" s="27"/>
      <c r="G7" s="7"/>
      <c r="H7" s="6"/>
      <c r="I7" s="6"/>
      <c r="J7" s="27"/>
    </row>
    <row r="8" spans="2:10" ht="15.75">
      <c r="B8" s="22"/>
      <c r="C8" s="5"/>
      <c r="D8" s="6"/>
      <c r="E8" s="6"/>
      <c r="F8" s="27"/>
      <c r="G8" s="7"/>
      <c r="H8" s="6"/>
      <c r="I8" s="6"/>
      <c r="J8" s="27"/>
    </row>
    <row r="9" spans="2:10" s="14" customFormat="1" ht="13.5" thickBot="1">
      <c r="B9" s="23"/>
      <c r="C9" s="16" t="s">
        <v>0</v>
      </c>
      <c r="D9" s="17" t="s">
        <v>1</v>
      </c>
      <c r="E9" s="17" t="s">
        <v>3</v>
      </c>
      <c r="F9" s="28"/>
      <c r="G9" s="18" t="s">
        <v>2</v>
      </c>
      <c r="H9" s="19" t="s">
        <v>1</v>
      </c>
      <c r="I9" s="19" t="s">
        <v>3</v>
      </c>
      <c r="J9" s="28"/>
    </row>
    <row r="10" spans="1:10" ht="78.75">
      <c r="A10" s="8"/>
      <c r="B10" s="22"/>
      <c r="C10" s="2" t="s">
        <v>161</v>
      </c>
      <c r="D10" s="9">
        <v>2</v>
      </c>
      <c r="E10" s="77"/>
      <c r="F10" s="26" t="s">
        <v>14</v>
      </c>
      <c r="G10" s="10" t="s">
        <v>137</v>
      </c>
      <c r="H10" s="9">
        <v>3</v>
      </c>
      <c r="I10" s="77"/>
      <c r="J10" s="27"/>
    </row>
    <row r="11" spans="2:10" ht="63">
      <c r="B11" s="22"/>
      <c r="C11" s="2" t="s">
        <v>166</v>
      </c>
      <c r="D11" s="9">
        <v>2</v>
      </c>
      <c r="E11" s="74"/>
      <c r="F11" s="26" t="s">
        <v>14</v>
      </c>
      <c r="G11" s="10" t="s">
        <v>165</v>
      </c>
      <c r="H11" s="9">
        <v>3</v>
      </c>
      <c r="I11" s="74"/>
      <c r="J11" s="27"/>
    </row>
    <row r="12" spans="2:10" ht="65.25" customHeight="1">
      <c r="B12" s="22"/>
      <c r="C12" s="2" t="s">
        <v>167</v>
      </c>
      <c r="D12" s="9">
        <v>1</v>
      </c>
      <c r="E12" s="74"/>
      <c r="F12" s="26"/>
      <c r="G12" s="10" t="s">
        <v>163</v>
      </c>
      <c r="H12" s="9">
        <v>2</v>
      </c>
      <c r="I12" s="74"/>
      <c r="J12" s="26" t="s">
        <v>14</v>
      </c>
    </row>
    <row r="13" spans="2:10" ht="48" thickBot="1">
      <c r="B13" s="22"/>
      <c r="C13" s="2" t="s">
        <v>176</v>
      </c>
      <c r="D13" s="9">
        <v>2</v>
      </c>
      <c r="E13" s="74"/>
      <c r="F13" s="26" t="s">
        <v>14</v>
      </c>
      <c r="G13" s="10" t="s">
        <v>146</v>
      </c>
      <c r="H13" s="9">
        <v>2</v>
      </c>
      <c r="I13" s="76"/>
      <c r="J13" s="27"/>
    </row>
    <row r="14" spans="2:10" ht="63">
      <c r="B14" s="22"/>
      <c r="C14" s="2" t="s">
        <v>168</v>
      </c>
      <c r="D14" s="9">
        <v>2</v>
      </c>
      <c r="E14" s="74"/>
      <c r="F14" s="26"/>
      <c r="G14" s="27"/>
      <c r="H14" s="27"/>
      <c r="I14" s="27"/>
      <c r="J14" s="27"/>
    </row>
    <row r="15" spans="2:10" ht="66" customHeight="1">
      <c r="B15" s="25"/>
      <c r="C15" s="2" t="s">
        <v>177</v>
      </c>
      <c r="D15" s="9">
        <v>2</v>
      </c>
      <c r="E15" s="74"/>
      <c r="F15" s="26"/>
      <c r="G15" s="27"/>
      <c r="H15" s="27"/>
      <c r="I15" s="27"/>
      <c r="J15" s="27"/>
    </row>
    <row r="16" spans="2:10" ht="47.25">
      <c r="B16" s="25"/>
      <c r="C16" s="2" t="s">
        <v>162</v>
      </c>
      <c r="D16" s="9">
        <v>2</v>
      </c>
      <c r="E16" s="74"/>
      <c r="F16" s="26"/>
      <c r="G16" s="27"/>
      <c r="H16" s="27"/>
      <c r="I16" s="27"/>
      <c r="J16" s="27"/>
    </row>
    <row r="17" spans="2:10" ht="31.5">
      <c r="B17" s="22"/>
      <c r="C17" s="2" t="s">
        <v>174</v>
      </c>
      <c r="D17" s="9">
        <v>1</v>
      </c>
      <c r="E17" s="74"/>
      <c r="F17" s="26"/>
      <c r="G17" s="27"/>
      <c r="H17" s="27"/>
      <c r="I17" s="27"/>
      <c r="J17" s="26"/>
    </row>
    <row r="18" spans="2:10" ht="47.25">
      <c r="B18" s="22"/>
      <c r="C18" s="2" t="s">
        <v>55</v>
      </c>
      <c r="D18" s="9">
        <v>1</v>
      </c>
      <c r="E18" s="74"/>
      <c r="F18" s="26"/>
      <c r="G18" s="27"/>
      <c r="H18" s="27"/>
      <c r="I18" s="27"/>
      <c r="J18" s="27"/>
    </row>
    <row r="19" spans="2:10" ht="63">
      <c r="B19" s="22"/>
      <c r="C19" s="2" t="s">
        <v>56</v>
      </c>
      <c r="D19" s="9">
        <v>2</v>
      </c>
      <c r="E19" s="74"/>
      <c r="F19" s="27"/>
      <c r="G19" s="27"/>
      <c r="H19" s="27"/>
      <c r="I19" s="27"/>
      <c r="J19" s="27"/>
    </row>
    <row r="20" spans="2:10" ht="47.25">
      <c r="B20" s="22"/>
      <c r="C20" s="2" t="s">
        <v>175</v>
      </c>
      <c r="D20" s="9">
        <v>1</v>
      </c>
      <c r="E20" s="74"/>
      <c r="F20" s="27"/>
      <c r="G20" s="27"/>
      <c r="H20" s="27"/>
      <c r="I20" s="27"/>
      <c r="J20" s="27"/>
    </row>
    <row r="21" spans="2:10" ht="47.25">
      <c r="B21" s="22"/>
      <c r="C21" s="10" t="s">
        <v>45</v>
      </c>
      <c r="D21" s="9">
        <v>1</v>
      </c>
      <c r="E21" s="74"/>
      <c r="F21" s="27"/>
      <c r="G21" s="27"/>
      <c r="H21" s="27"/>
      <c r="I21" s="27"/>
      <c r="J21" s="27"/>
    </row>
    <row r="22" spans="2:10" ht="48" thickBot="1">
      <c r="B22" s="22"/>
      <c r="C22" s="10" t="s">
        <v>164</v>
      </c>
      <c r="D22" s="9">
        <v>3</v>
      </c>
      <c r="E22" s="75"/>
      <c r="F22" s="27"/>
      <c r="G22" s="27"/>
      <c r="H22" s="27"/>
      <c r="I22" s="27"/>
      <c r="J22" s="27"/>
    </row>
    <row r="23" spans="2:10" ht="15.75">
      <c r="B23" s="22"/>
      <c r="C23" s="27"/>
      <c r="D23" s="27"/>
      <c r="E23" s="27"/>
      <c r="F23" s="27"/>
      <c r="G23" s="27"/>
      <c r="H23" s="27"/>
      <c r="I23" s="27"/>
      <c r="J23" s="27"/>
    </row>
    <row r="24" spans="2:10" ht="15.75">
      <c r="B24" s="22"/>
      <c r="C24" s="5"/>
      <c r="D24" s="5"/>
      <c r="E24" s="5"/>
      <c r="F24" s="27"/>
      <c r="G24" s="27"/>
      <c r="H24" s="27"/>
      <c r="I24" s="27"/>
      <c r="J24" s="27"/>
    </row>
    <row r="25" spans="2:10" ht="15.75">
      <c r="B25" s="22"/>
      <c r="C25" s="5"/>
      <c r="D25" s="6"/>
      <c r="E25" s="27"/>
      <c r="F25" s="27"/>
      <c r="G25" s="27"/>
      <c r="H25" s="27"/>
      <c r="I25" s="27"/>
      <c r="J25" s="27"/>
    </row>
    <row r="26" spans="2:10" ht="15.75">
      <c r="B26" s="22"/>
      <c r="C26" s="27"/>
      <c r="D26" s="27"/>
      <c r="E26" s="27"/>
      <c r="F26" s="27"/>
      <c r="G26" s="27"/>
      <c r="H26" s="27"/>
      <c r="I26" s="27"/>
      <c r="J26" s="27"/>
    </row>
    <row r="27" spans="2:10" ht="15.75">
      <c r="B27" s="13"/>
      <c r="F27" s="13"/>
      <c r="H27" s="13"/>
      <c r="J27" s="13"/>
    </row>
  </sheetData>
  <sheetProtection password="E5E8" sheet="1" selectLockedCells="1"/>
  <mergeCells count="2">
    <mergeCell ref="G3:I3"/>
    <mergeCell ref="G4:I4"/>
  </mergeCells>
  <printOptions/>
  <pageMargins left="0.1968503937007874" right="0.2755905511811024" top="0.984251968503937" bottom="0.984251968503937" header="0.5118110236220472" footer="0.5118110236220472"/>
  <pageSetup fitToHeight="1" fitToWidth="1" horizontalDpi="600" verticalDpi="600" orientation="portrait" paperSize="9" scale="72" r:id="rId1"/>
  <headerFooter alignWithMargins="0">
    <oddHeader>&amp;C&amp;"Arial,Kursiv"Dokument: &amp;F</oddHeader>
    <oddFooter>&amp;L&amp;"Arial,Kursiv"&amp;8version 1.14&amp;C&amp;"Arial,Kursiv"&amp;8Flik: &amp;A&amp;R&amp;"Arial,Kursiv"&amp;8 Sida: &amp;P (&amp;N)</oddFooter>
  </headerFooter>
</worksheet>
</file>

<file path=xl/worksheets/sheet12.xml><?xml version="1.0" encoding="utf-8"?>
<worksheet xmlns="http://schemas.openxmlformats.org/spreadsheetml/2006/main" xmlns:r="http://schemas.openxmlformats.org/officeDocument/2006/relationships">
  <sheetPr>
    <tabColor indexed="41"/>
    <pageSetUpPr fitToPage="1"/>
  </sheetPr>
  <dimension ref="B2:Q67"/>
  <sheetViews>
    <sheetView showGridLines="0" zoomScale="85" zoomScaleNormal="85" zoomScalePageLayoutView="0" workbookViewId="0" topLeftCell="A1">
      <selection activeCell="C8" sqref="C8"/>
    </sheetView>
  </sheetViews>
  <sheetFormatPr defaultColWidth="9.140625" defaultRowHeight="12.75"/>
  <cols>
    <col min="1" max="1" width="5.57421875" style="3" customWidth="1"/>
    <col min="2" max="2" width="4.7109375" style="3" customWidth="1"/>
    <col min="3" max="3" width="4.421875" style="3" customWidth="1"/>
    <col min="4" max="4" width="51.57421875" style="3" customWidth="1"/>
    <col min="5" max="5" width="40.7109375" style="3" customWidth="1"/>
    <col min="6" max="6" width="6.57421875" style="3" customWidth="1"/>
    <col min="7" max="7" width="7.00390625" style="3" customWidth="1"/>
    <col min="8" max="8" width="4.7109375" style="3" customWidth="1"/>
    <col min="9" max="9" width="51.8515625" style="3" customWidth="1"/>
    <col min="10" max="10" width="40.7109375" style="3" customWidth="1"/>
    <col min="11" max="11" width="6.421875" style="3" customWidth="1"/>
    <col min="12" max="12" width="6.8515625" style="3" customWidth="1"/>
    <col min="13" max="13" width="2.28125" style="3" customWidth="1"/>
    <col min="14" max="14" width="4.28125" style="3" hidden="1" customWidth="1"/>
    <col min="15" max="15" width="5.421875" style="3" hidden="1" customWidth="1"/>
    <col min="16" max="16" width="4.28125" style="3" hidden="1" customWidth="1"/>
    <col min="17" max="17" width="54.28125" style="102" hidden="1" customWidth="1"/>
    <col min="18" max="22" width="0" style="3" hidden="1" customWidth="1"/>
    <col min="23" max="16384" width="9.140625" style="3" customWidth="1"/>
  </cols>
  <sheetData>
    <row r="1" ht="12.75" customHeight="1"/>
    <row r="2" spans="2:12" ht="13.5" customHeight="1">
      <c r="B2" s="4"/>
      <c r="C2" s="4"/>
      <c r="D2" s="4"/>
      <c r="E2" s="4"/>
      <c r="F2" s="4"/>
      <c r="G2" s="4"/>
      <c r="H2" s="4"/>
      <c r="I2" s="4"/>
      <c r="J2" s="4"/>
      <c r="K2" s="4"/>
      <c r="L2" s="4"/>
    </row>
    <row r="3" spans="2:12" ht="20.25">
      <c r="B3" s="4"/>
      <c r="C3" s="30" t="s">
        <v>31</v>
      </c>
      <c r="D3" s="4"/>
      <c r="E3" s="4"/>
      <c r="F3" s="4"/>
      <c r="G3" s="4"/>
      <c r="H3" s="4"/>
      <c r="I3" s="4"/>
      <c r="J3" s="4"/>
      <c r="K3" s="4"/>
      <c r="L3" s="4"/>
    </row>
    <row r="4" spans="2:12" ht="15.75">
      <c r="B4" s="4"/>
      <c r="C4" s="109"/>
      <c r="D4" s="109"/>
      <c r="E4" s="4"/>
      <c r="F4" s="4"/>
      <c r="G4" s="4"/>
      <c r="H4" s="4"/>
      <c r="I4" s="202">
        <f>IF(ISTEXT(Institution!$F$10),Institution!$F$10,"")</f>
      </c>
      <c r="J4" s="202"/>
      <c r="K4" s="202"/>
      <c r="L4" s="4"/>
    </row>
    <row r="5" spans="2:12" ht="15.75">
      <c r="B5" s="4"/>
      <c r="C5" s="20" t="s">
        <v>160</v>
      </c>
      <c r="D5" s="4"/>
      <c r="E5" s="4"/>
      <c r="F5" s="4"/>
      <c r="G5" s="4"/>
      <c r="H5" s="4"/>
      <c r="I5" s="204">
        <f>IF((Institution!$F$12&gt;39356),Institution!$F$12,"")</f>
      </c>
      <c r="J5" s="204"/>
      <c r="K5" s="204"/>
      <c r="L5" s="4"/>
    </row>
    <row r="6" spans="2:12" ht="15.75">
      <c r="B6" s="4"/>
      <c r="C6" s="4"/>
      <c r="D6" s="4"/>
      <c r="E6" s="4"/>
      <c r="F6" s="4"/>
      <c r="G6" s="4"/>
      <c r="H6" s="4"/>
      <c r="I6" s="4"/>
      <c r="J6" s="4"/>
      <c r="K6" s="4"/>
      <c r="L6" s="4"/>
    </row>
    <row r="7" spans="2:17" ht="16.5" thickBot="1">
      <c r="B7" s="4"/>
      <c r="C7" s="110" t="s">
        <v>96</v>
      </c>
      <c r="D7" s="111"/>
      <c r="E7" s="112" t="s">
        <v>0</v>
      </c>
      <c r="F7" s="113" t="s">
        <v>97</v>
      </c>
      <c r="G7" s="114"/>
      <c r="H7" s="110" t="s">
        <v>96</v>
      </c>
      <c r="I7" s="115"/>
      <c r="J7" s="116" t="s">
        <v>2</v>
      </c>
      <c r="K7" s="117" t="s">
        <v>97</v>
      </c>
      <c r="L7" s="4"/>
      <c r="P7" s="151" t="s">
        <v>83</v>
      </c>
      <c r="Q7" s="160" t="s">
        <v>93</v>
      </c>
    </row>
    <row r="8" spans="2:17" ht="47.25" customHeight="1">
      <c r="B8" s="4"/>
      <c r="C8" s="120"/>
      <c r="D8" s="121">
        <f>IF(C8="","",DGET($P$7:$Q$13,"text",N20:N21))</f>
      </c>
      <c r="E8" s="122"/>
      <c r="F8" s="123"/>
      <c r="G8" s="118"/>
      <c r="H8" s="120"/>
      <c r="I8" s="121">
        <f>IF(H8="","",DGET($P$7:$Q$13,"text",N44:N45))</f>
      </c>
      <c r="J8" s="130" t="s">
        <v>76</v>
      </c>
      <c r="K8" s="123"/>
      <c r="L8" s="4"/>
      <c r="P8" s="154">
        <v>1</v>
      </c>
      <c r="Q8" s="161" t="str">
        <f>'1 Transporter'!$C$3</f>
        <v>Transporter - tjänsteresor och pendling</v>
      </c>
    </row>
    <row r="9" spans="2:17" ht="47.25">
      <c r="B9" s="4"/>
      <c r="C9" s="124"/>
      <c r="D9" s="119">
        <f>IF(C9="","",DGET($P$7:$Q$13,"text",N22:N23))</f>
      </c>
      <c r="E9" s="78" t="s">
        <v>94</v>
      </c>
      <c r="F9" s="125"/>
      <c r="G9" s="118"/>
      <c r="H9" s="124"/>
      <c r="I9" s="119">
        <f>IF(H9="","",DGET($P$7:$Q$13,"text",N46:N47))</f>
      </c>
      <c r="J9" s="79"/>
      <c r="K9" s="125"/>
      <c r="L9" s="4"/>
      <c r="P9" s="154">
        <v>2</v>
      </c>
      <c r="Q9" s="162" t="str">
        <f>'2 Energi'!$C$3</f>
        <v>Energi</v>
      </c>
    </row>
    <row r="10" spans="2:17" ht="47.25">
      <c r="B10" s="4"/>
      <c r="C10" s="124"/>
      <c r="D10" s="119">
        <f>IF(C10="","",DGET($P$7:$Q$13,"text",N24:N25))</f>
      </c>
      <c r="E10" s="78" t="s">
        <v>94</v>
      </c>
      <c r="F10" s="125"/>
      <c r="G10" s="118"/>
      <c r="H10" s="124"/>
      <c r="I10" s="119">
        <f>IF(H10="","",DGET($P$7:$Q$13,"text",N48:N49))</f>
      </c>
      <c r="J10" s="79"/>
      <c r="K10" s="125"/>
      <c r="L10" s="4"/>
      <c r="P10" s="154">
        <v>3</v>
      </c>
      <c r="Q10" s="162" t="str">
        <f>'3 Avfall'!$C$3</f>
        <v>Avfall</v>
      </c>
    </row>
    <row r="11" spans="2:17" ht="47.25">
      <c r="B11" s="4"/>
      <c r="C11" s="124"/>
      <c r="D11" s="119">
        <f>IF(C11="","",DGET($P$7:$Q$13,"text",N26:N27))</f>
      </c>
      <c r="E11" s="78" t="s">
        <v>94</v>
      </c>
      <c r="F11" s="125"/>
      <c r="G11" s="118"/>
      <c r="H11" s="124"/>
      <c r="I11" s="119">
        <f>IF(H11="","",DGET($P$7:$Q$13,"text",N50:N51))</f>
      </c>
      <c r="J11" s="79"/>
      <c r="K11" s="125"/>
      <c r="L11" s="4"/>
      <c r="P11" s="154">
        <v>4</v>
      </c>
      <c r="Q11" s="162" t="str">
        <f>'4 Råvaror'!$C$3</f>
        <v>Råvaror och förbrukningsartiklar</v>
      </c>
    </row>
    <row r="12" spans="2:17" ht="47.25">
      <c r="B12" s="4"/>
      <c r="C12" s="124"/>
      <c r="D12" s="119">
        <f>IF(C12="","",DGET($P$7:$Q$13,"text",N28:N29))</f>
      </c>
      <c r="E12" s="78" t="s">
        <v>94</v>
      </c>
      <c r="F12" s="125"/>
      <c r="G12" s="118"/>
      <c r="H12" s="124"/>
      <c r="I12" s="119">
        <f>IF(H12="","",DGET($P$7:$Q$13,"text",N52:N53))</f>
      </c>
      <c r="J12" s="79"/>
      <c r="K12" s="125"/>
      <c r="L12" s="4"/>
      <c r="P12" s="154">
        <v>5</v>
      </c>
      <c r="Q12" s="162" t="str">
        <f>'5 Inköp'!$C$3</f>
        <v>Inköp</v>
      </c>
    </row>
    <row r="13" spans="2:17" ht="47.25">
      <c r="B13" s="4"/>
      <c r="C13" s="124"/>
      <c r="D13" s="119">
        <f>IF(C13="","",DGET($P$7:$Q$13,"text",N30:N31))</f>
      </c>
      <c r="E13" s="78" t="s">
        <v>94</v>
      </c>
      <c r="F13" s="125"/>
      <c r="G13" s="118"/>
      <c r="H13" s="124"/>
      <c r="I13" s="119">
        <f>IF(H13="","",DGET($P$7:$Q$13,"text",N54:N55))</f>
      </c>
      <c r="J13" s="79"/>
      <c r="K13" s="125"/>
      <c r="L13" s="4"/>
      <c r="P13" s="157">
        <v>6</v>
      </c>
      <c r="Q13" s="163" t="str">
        <f>'6 Laboratorier'!$C$3</f>
        <v>Kemiska, biologiska och verkstadstekniska laboratorier</v>
      </c>
    </row>
    <row r="14" spans="2:17" ht="47.25">
      <c r="B14" s="4"/>
      <c r="C14" s="146"/>
      <c r="D14" s="119">
        <f>IF(C14="","",DGET($P$7:$Q$13,"text",N32:N33))</f>
      </c>
      <c r="E14" s="148" t="s">
        <v>94</v>
      </c>
      <c r="F14" s="149"/>
      <c r="G14" s="118"/>
      <c r="H14" s="146"/>
      <c r="I14" s="147">
        <f>IF(H14="","",DGET($P$7:$Q$13,"text",N56:N57))</f>
      </c>
      <c r="J14" s="150"/>
      <c r="K14" s="149"/>
      <c r="L14" s="4"/>
      <c r="Q14" s="40"/>
    </row>
    <row r="15" spans="2:17" ht="47.25">
      <c r="B15" s="4"/>
      <c r="C15" s="146"/>
      <c r="D15" s="147">
        <f>IF(C15="","",DGET($P$7:$Q$13,"text",N34:N35))</f>
      </c>
      <c r="E15" s="148" t="s">
        <v>94</v>
      </c>
      <c r="F15" s="149"/>
      <c r="G15" s="118"/>
      <c r="H15" s="146"/>
      <c r="I15" s="147">
        <f>IF(H15="","",DGET($P$7:$Q$13,"text",N58:N59))</f>
      </c>
      <c r="J15" s="150"/>
      <c r="K15" s="149"/>
      <c r="L15" s="4"/>
      <c r="Q15" s="40"/>
    </row>
    <row r="16" spans="2:17" ht="47.25">
      <c r="B16" s="4"/>
      <c r="C16" s="146"/>
      <c r="D16" s="147">
        <f>IF(C16="","",DGET($P$7:$Q$13,"text",N36:N37))</f>
      </c>
      <c r="E16" s="148" t="s">
        <v>94</v>
      </c>
      <c r="F16" s="149"/>
      <c r="G16" s="118"/>
      <c r="H16" s="146"/>
      <c r="I16" s="147">
        <f>IF(H16="","",DGET($P$7:$Q$13,"text",N60:N61))</f>
      </c>
      <c r="J16" s="150"/>
      <c r="K16" s="149"/>
      <c r="L16" s="4"/>
      <c r="Q16" s="40"/>
    </row>
    <row r="17" spans="2:17" ht="47.25">
      <c r="B17" s="4"/>
      <c r="C17" s="146"/>
      <c r="D17" s="147">
        <f>IF(C17="","",DGET($P$7:$Q$13,"text",N38:N39))</f>
      </c>
      <c r="E17" s="148" t="s">
        <v>94</v>
      </c>
      <c r="F17" s="149"/>
      <c r="G17" s="118"/>
      <c r="H17" s="146"/>
      <c r="I17" s="147">
        <f>IF(H17="","",DGET($P$7:$Q$13,"text",N62:N63))</f>
      </c>
      <c r="J17" s="150"/>
      <c r="K17" s="149"/>
      <c r="L17" s="4"/>
      <c r="Q17" s="40"/>
    </row>
    <row r="18" spans="2:17" ht="47.25">
      <c r="B18" s="4"/>
      <c r="C18" s="146"/>
      <c r="D18" s="147">
        <f>IF(C18="","",DGET($P$7:$Q$13,"text",N40:N41))</f>
      </c>
      <c r="E18" s="78" t="s">
        <v>94</v>
      </c>
      <c r="F18" s="149"/>
      <c r="G18" s="118"/>
      <c r="H18" s="146"/>
      <c r="I18" s="147">
        <f>IF(H18="","",DGET($P$7:$Q$13,"text",N64:N65))</f>
      </c>
      <c r="J18" s="78"/>
      <c r="K18" s="149"/>
      <c r="L18" s="4"/>
      <c r="Q18" s="40"/>
    </row>
    <row r="19" spans="2:12" ht="48" thickBot="1">
      <c r="B19" s="4"/>
      <c r="C19" s="126"/>
      <c r="D19" s="127">
        <f>IF(C19="","",DGET($P$7:$Q$13,"text",N42:N43))</f>
      </c>
      <c r="E19" s="128" t="s">
        <v>94</v>
      </c>
      <c r="F19" s="129"/>
      <c r="G19" s="118"/>
      <c r="H19" s="126"/>
      <c r="I19" s="127">
        <f>IF(H19="","",DGET($P$7:$Q$13,"text",N66:N67))</f>
      </c>
      <c r="J19" s="131"/>
      <c r="K19" s="129"/>
      <c r="L19" s="4"/>
    </row>
    <row r="20" spans="2:16" ht="15.75">
      <c r="B20" s="4"/>
      <c r="C20" s="4"/>
      <c r="D20" s="4"/>
      <c r="E20" s="4"/>
      <c r="F20" s="4"/>
      <c r="G20" s="4"/>
      <c r="H20" s="4"/>
      <c r="I20" s="4"/>
      <c r="J20" s="4"/>
      <c r="K20" s="4"/>
      <c r="L20" s="4"/>
      <c r="N20" s="151" t="s">
        <v>83</v>
      </c>
      <c r="O20" s="152"/>
      <c r="P20" s="153"/>
    </row>
    <row r="21" spans="2:16" ht="15.75">
      <c r="B21" s="4"/>
      <c r="C21" s="4" t="s">
        <v>95</v>
      </c>
      <c r="D21" s="4"/>
      <c r="E21" s="4"/>
      <c r="F21" s="4"/>
      <c r="G21" s="4"/>
      <c r="H21" s="4"/>
      <c r="I21" s="4"/>
      <c r="J21" s="4"/>
      <c r="K21" s="4"/>
      <c r="L21" s="4"/>
      <c r="N21" s="154">
        <f>C8</f>
        <v>0</v>
      </c>
      <c r="O21" s="155"/>
      <c r="P21" s="156" t="s">
        <v>113</v>
      </c>
    </row>
    <row r="22" spans="2:16" ht="15.75">
      <c r="B22" s="4"/>
      <c r="C22" s="4" t="s">
        <v>98</v>
      </c>
      <c r="D22" s="4"/>
      <c r="E22" s="4"/>
      <c r="F22" s="4"/>
      <c r="G22" s="4"/>
      <c r="H22" s="4"/>
      <c r="I22" s="4"/>
      <c r="J22" s="4"/>
      <c r="K22" s="4"/>
      <c r="L22" s="4"/>
      <c r="N22" s="154" t="s">
        <v>83</v>
      </c>
      <c r="O22" s="155"/>
      <c r="P22" s="156"/>
    </row>
    <row r="23" spans="6:16" ht="15.75" hidden="1">
      <c r="F23" s="3">
        <f>SUM(F8:F19)</f>
        <v>0</v>
      </c>
      <c r="K23" s="3">
        <f>SUM(K8:K19)</f>
        <v>0</v>
      </c>
      <c r="N23" s="154">
        <f>C9</f>
        <v>0</v>
      </c>
      <c r="O23" s="155"/>
      <c r="P23" s="156" t="s">
        <v>115</v>
      </c>
    </row>
    <row r="24" spans="14:16" ht="15.75">
      <c r="N24" s="154" t="s">
        <v>83</v>
      </c>
      <c r="O24" s="155"/>
      <c r="P24" s="156"/>
    </row>
    <row r="25" spans="14:16" ht="15.75">
      <c r="N25" s="154">
        <f>C10</f>
        <v>0</v>
      </c>
      <c r="O25" s="155"/>
      <c r="P25" s="156" t="s">
        <v>116</v>
      </c>
    </row>
    <row r="26" spans="14:16" ht="15.75">
      <c r="N26" s="154" t="s">
        <v>83</v>
      </c>
      <c r="O26" s="155"/>
      <c r="P26" s="156"/>
    </row>
    <row r="27" spans="14:16" ht="15.75">
      <c r="N27" s="154">
        <f>C11</f>
        <v>0</v>
      </c>
      <c r="O27" s="155"/>
      <c r="P27" s="156" t="s">
        <v>117</v>
      </c>
    </row>
    <row r="28" spans="14:16" ht="15.75">
      <c r="N28" s="154" t="s">
        <v>83</v>
      </c>
      <c r="O28" s="155"/>
      <c r="P28" s="156"/>
    </row>
    <row r="29" spans="14:16" ht="15.75">
      <c r="N29" s="154">
        <f>C12</f>
        <v>0</v>
      </c>
      <c r="O29" s="155"/>
      <c r="P29" s="156" t="s">
        <v>118</v>
      </c>
    </row>
    <row r="30" spans="14:16" ht="15.75">
      <c r="N30" s="154" t="s">
        <v>83</v>
      </c>
      <c r="O30" s="155"/>
      <c r="P30" s="156"/>
    </row>
    <row r="31" spans="14:16" ht="15.75">
      <c r="N31" s="154">
        <f>C13</f>
        <v>0</v>
      </c>
      <c r="O31" s="155"/>
      <c r="P31" s="156" t="s">
        <v>119</v>
      </c>
    </row>
    <row r="32" spans="14:16" ht="15.75">
      <c r="N32" s="154" t="s">
        <v>83</v>
      </c>
      <c r="O32" s="155"/>
      <c r="P32" s="156"/>
    </row>
    <row r="33" spans="14:16" ht="15.75">
      <c r="N33" s="154">
        <f>C14</f>
        <v>0</v>
      </c>
      <c r="O33" s="155"/>
      <c r="P33" s="156" t="s">
        <v>120</v>
      </c>
    </row>
    <row r="34" spans="14:16" ht="15.75">
      <c r="N34" s="154" t="s">
        <v>83</v>
      </c>
      <c r="O34" s="155"/>
      <c r="P34" s="156"/>
    </row>
    <row r="35" spans="14:16" ht="15.75">
      <c r="N35" s="154">
        <f>C15</f>
        <v>0</v>
      </c>
      <c r="O35" s="155"/>
      <c r="P35" s="156" t="s">
        <v>121</v>
      </c>
    </row>
    <row r="36" spans="14:16" ht="15.75">
      <c r="N36" s="154" t="s">
        <v>83</v>
      </c>
      <c r="O36" s="155"/>
      <c r="P36" s="156"/>
    </row>
    <row r="37" spans="14:16" ht="15.75">
      <c r="N37" s="154">
        <f>C16</f>
        <v>0</v>
      </c>
      <c r="O37" s="155"/>
      <c r="P37" s="156" t="s">
        <v>122</v>
      </c>
    </row>
    <row r="38" spans="14:16" ht="15.75">
      <c r="N38" s="154" t="s">
        <v>83</v>
      </c>
      <c r="O38" s="155"/>
      <c r="P38" s="156"/>
    </row>
    <row r="39" spans="14:16" ht="15.75">
      <c r="N39" s="154">
        <f>C17</f>
        <v>0</v>
      </c>
      <c r="O39" s="155"/>
      <c r="P39" s="156" t="s">
        <v>123</v>
      </c>
    </row>
    <row r="40" spans="14:16" ht="15.75">
      <c r="N40" s="154" t="s">
        <v>83</v>
      </c>
      <c r="O40" s="155"/>
      <c r="P40" s="156"/>
    </row>
    <row r="41" spans="14:16" ht="15.75">
      <c r="N41" s="154">
        <f>C18</f>
        <v>0</v>
      </c>
      <c r="O41" s="155"/>
      <c r="P41" s="156" t="s">
        <v>124</v>
      </c>
    </row>
    <row r="42" spans="14:16" ht="15.75">
      <c r="N42" s="154" t="s">
        <v>83</v>
      </c>
      <c r="O42" s="155"/>
      <c r="P42" s="156"/>
    </row>
    <row r="43" spans="14:16" ht="15.75">
      <c r="N43" s="157">
        <f>C19</f>
        <v>0</v>
      </c>
      <c r="O43" s="158"/>
      <c r="P43" s="159" t="s">
        <v>114</v>
      </c>
    </row>
    <row r="44" spans="14:16" ht="15.75">
      <c r="N44" s="154" t="s">
        <v>83</v>
      </c>
      <c r="O44" s="155"/>
      <c r="P44" s="156"/>
    </row>
    <row r="45" spans="14:16" ht="15.75">
      <c r="N45" s="154">
        <f>H8</f>
        <v>0</v>
      </c>
      <c r="O45" s="155"/>
      <c r="P45" s="156" t="s">
        <v>125</v>
      </c>
    </row>
    <row r="46" spans="14:16" ht="15.75">
      <c r="N46" s="154" t="s">
        <v>83</v>
      </c>
      <c r="O46" s="155"/>
      <c r="P46" s="156"/>
    </row>
    <row r="47" spans="14:16" ht="15.75">
      <c r="N47" s="154">
        <f>H9</f>
        <v>0</v>
      </c>
      <c r="O47" s="155"/>
      <c r="P47" s="156" t="s">
        <v>126</v>
      </c>
    </row>
    <row r="48" spans="14:16" ht="15.75">
      <c r="N48" s="154" t="s">
        <v>83</v>
      </c>
      <c r="O48" s="155"/>
      <c r="P48" s="156"/>
    </row>
    <row r="49" spans="14:16" ht="15.75">
      <c r="N49" s="154">
        <f>H10</f>
        <v>0</v>
      </c>
      <c r="O49" s="155"/>
      <c r="P49" s="156" t="s">
        <v>127</v>
      </c>
    </row>
    <row r="50" spans="14:16" ht="15.75">
      <c r="N50" s="154" t="s">
        <v>83</v>
      </c>
      <c r="O50" s="155"/>
      <c r="P50" s="156"/>
    </row>
    <row r="51" spans="14:16" ht="15.75">
      <c r="N51" s="154">
        <f>H11</f>
        <v>0</v>
      </c>
      <c r="O51" s="155"/>
      <c r="P51" s="156" t="s">
        <v>128</v>
      </c>
    </row>
    <row r="52" spans="14:16" ht="15.75">
      <c r="N52" s="154" t="s">
        <v>83</v>
      </c>
      <c r="O52" s="155"/>
      <c r="P52" s="156"/>
    </row>
    <row r="53" spans="14:16" ht="15.75">
      <c r="N53" s="154">
        <f>H12</f>
        <v>0</v>
      </c>
      <c r="O53" s="155"/>
      <c r="P53" s="156" t="s">
        <v>129</v>
      </c>
    </row>
    <row r="54" spans="14:16" ht="15.75">
      <c r="N54" s="154" t="s">
        <v>83</v>
      </c>
      <c r="O54" s="155"/>
      <c r="P54" s="156"/>
    </row>
    <row r="55" spans="14:16" ht="15.75">
      <c r="N55" s="154">
        <f>H13</f>
        <v>0</v>
      </c>
      <c r="O55" s="155"/>
      <c r="P55" s="156" t="s">
        <v>130</v>
      </c>
    </row>
    <row r="56" spans="14:16" ht="15.75">
      <c r="N56" s="154" t="s">
        <v>83</v>
      </c>
      <c r="O56" s="155"/>
      <c r="P56" s="156"/>
    </row>
    <row r="57" spans="14:16" ht="15.75">
      <c r="N57" s="154">
        <f>H14</f>
        <v>0</v>
      </c>
      <c r="O57" s="155"/>
      <c r="P57" s="156" t="s">
        <v>131</v>
      </c>
    </row>
    <row r="58" spans="14:16" ht="15.75">
      <c r="N58" s="154" t="s">
        <v>83</v>
      </c>
      <c r="O58" s="155"/>
      <c r="P58" s="156"/>
    </row>
    <row r="59" spans="14:16" ht="15.75">
      <c r="N59" s="154">
        <f>H15</f>
        <v>0</v>
      </c>
      <c r="O59" s="155"/>
      <c r="P59" s="156" t="s">
        <v>132</v>
      </c>
    </row>
    <row r="60" spans="14:16" ht="15.75">
      <c r="N60" s="154" t="s">
        <v>83</v>
      </c>
      <c r="O60" s="155"/>
      <c r="P60" s="156"/>
    </row>
    <row r="61" spans="14:16" ht="15.75">
      <c r="N61" s="154">
        <f>H16</f>
        <v>0</v>
      </c>
      <c r="O61" s="155"/>
      <c r="P61" s="156" t="s">
        <v>133</v>
      </c>
    </row>
    <row r="62" spans="14:16" ht="15.75">
      <c r="N62" s="154" t="s">
        <v>83</v>
      </c>
      <c r="O62" s="155"/>
      <c r="P62" s="156"/>
    </row>
    <row r="63" spans="14:16" ht="15.75">
      <c r="N63" s="154">
        <f>H17</f>
        <v>0</v>
      </c>
      <c r="O63" s="155"/>
      <c r="P63" s="156" t="s">
        <v>134</v>
      </c>
    </row>
    <row r="64" spans="14:16" ht="15.75">
      <c r="N64" s="154" t="s">
        <v>83</v>
      </c>
      <c r="O64" s="155"/>
      <c r="P64" s="156"/>
    </row>
    <row r="65" spans="14:16" ht="15.75">
      <c r="N65" s="154">
        <f>H18</f>
        <v>0</v>
      </c>
      <c r="O65" s="155"/>
      <c r="P65" s="156" t="s">
        <v>135</v>
      </c>
    </row>
    <row r="66" spans="14:16" ht="15.75">
      <c r="N66" s="154" t="s">
        <v>83</v>
      </c>
      <c r="O66" s="155"/>
      <c r="P66" s="156"/>
    </row>
    <row r="67" spans="14:16" ht="15.75">
      <c r="N67" s="157">
        <f>H19</f>
        <v>0</v>
      </c>
      <c r="O67" s="158"/>
      <c r="P67" s="159" t="s">
        <v>136</v>
      </c>
    </row>
  </sheetData>
  <sheetProtection password="E5E8" sheet="1" objects="1" scenarios="1" selectLockedCells="1"/>
  <mergeCells count="2">
    <mergeCell ref="I4:K4"/>
    <mergeCell ref="I5:K5"/>
  </mergeCells>
  <conditionalFormatting sqref="F8:F19 K8:K19">
    <cfRule type="cellIs" priority="1" dxfId="5" operator="equal" stopIfTrue="1">
      <formula>""""""</formula>
    </cfRule>
    <cfRule type="cellIs" priority="2" dxfId="0" operator="greaterThan" stopIfTrue="1">
      <formula>3</formula>
    </cfRule>
    <cfRule type="cellIs" priority="3" dxfId="0" operator="lessThan" stopIfTrue="1">
      <formula>0</formula>
    </cfRule>
  </conditionalFormatting>
  <conditionalFormatting sqref="C8:C19 H8:H19">
    <cfRule type="cellIs" priority="4" dxfId="2" operator="between" stopIfTrue="1">
      <formula>1</formula>
      <formula>6</formula>
    </cfRule>
    <cfRule type="cellIs" priority="5" dxfId="0" operator="greaterThan" stopIfTrue="1">
      <formula>6</formula>
    </cfRule>
    <cfRule type="cellIs" priority="6" dxfId="0" operator="lessThan" stopIfTrue="1">
      <formula>0</formula>
    </cfRule>
  </conditionalFormatting>
  <printOptions/>
  <pageMargins left="0.1968503937007874" right="0.2755905511811024" top="0.984251968503937" bottom="0.984251968503937" header="0.5118110236220472" footer="0.5118110236220472"/>
  <pageSetup fitToHeight="1" fitToWidth="1" horizontalDpi="600" verticalDpi="600" orientation="landscape" paperSize="9" scale="64" r:id="rId1"/>
  <headerFooter alignWithMargins="0">
    <oddHeader>&amp;C&amp;"Arial,Kursiv"Dokument: &amp;F</oddHeader>
    <oddFooter>&amp;L&amp;"Arial,Kursiv"&amp;8version 1.14&amp;C&amp;"Arial,Kursiv"&amp;8Flik: &amp;A&amp;R&amp;"Arial,Kursiv"&amp;8 Sida: &amp;P (&amp;N)</oddFooter>
  </headerFooter>
</worksheet>
</file>

<file path=xl/worksheets/sheet2.xml><?xml version="1.0" encoding="utf-8"?>
<worksheet xmlns="http://schemas.openxmlformats.org/spreadsheetml/2006/main" xmlns:r="http://schemas.openxmlformats.org/officeDocument/2006/relationships">
  <sheetPr>
    <tabColor indexed="27"/>
    <pageSetUpPr fitToPage="1"/>
  </sheetPr>
  <dimension ref="B2:J19"/>
  <sheetViews>
    <sheetView showGridLines="0" zoomScalePageLayoutView="0" workbookViewId="0" topLeftCell="A1">
      <selection activeCell="F10" sqref="F10:G10"/>
    </sheetView>
  </sheetViews>
  <sheetFormatPr defaultColWidth="9.140625" defaultRowHeight="12.75"/>
  <cols>
    <col min="1" max="1" width="5.57421875" style="3" customWidth="1"/>
    <col min="2" max="4" width="9.140625" style="3" customWidth="1"/>
    <col min="5" max="5" width="27.7109375" style="3" customWidth="1"/>
    <col min="6" max="6" width="2.7109375" style="3" customWidth="1"/>
    <col min="7" max="7" width="47.28125" style="3" customWidth="1"/>
    <col min="8" max="13" width="9.140625" style="82" customWidth="1"/>
    <col min="14" max="16384" width="9.140625" style="3" customWidth="1"/>
  </cols>
  <sheetData>
    <row r="1" ht="12.75" customHeight="1"/>
    <row r="2" spans="2:10" ht="13.5" customHeight="1">
      <c r="B2" s="4"/>
      <c r="C2" s="4"/>
      <c r="D2" s="4"/>
      <c r="E2" s="4"/>
      <c r="F2" s="4"/>
      <c r="G2" s="4"/>
      <c r="H2" s="85"/>
      <c r="I2" s="85"/>
      <c r="J2" s="89"/>
    </row>
    <row r="3" spans="2:10" ht="20.25">
      <c r="B3" s="4"/>
      <c r="C3" s="30" t="s">
        <v>25</v>
      </c>
      <c r="D3" s="4"/>
      <c r="E3" s="4"/>
      <c r="F3" s="4"/>
      <c r="G3" s="4"/>
      <c r="H3" s="85"/>
      <c r="I3" s="85"/>
      <c r="J3" s="89"/>
    </row>
    <row r="4" spans="2:10" ht="15.75">
      <c r="B4" s="4"/>
      <c r="C4" s="4"/>
      <c r="D4" s="4"/>
      <c r="E4" s="4"/>
      <c r="F4" s="4"/>
      <c r="G4" s="4"/>
      <c r="H4" s="85"/>
      <c r="I4" s="85"/>
      <c r="J4" s="89"/>
    </row>
    <row r="5" spans="2:10" ht="15.75">
      <c r="B5" s="4"/>
      <c r="C5" s="20" t="s">
        <v>26</v>
      </c>
      <c r="D5" s="4"/>
      <c r="E5" s="4"/>
      <c r="F5" s="4"/>
      <c r="G5" s="4"/>
      <c r="H5" s="85"/>
      <c r="I5" s="85"/>
      <c r="J5" s="89"/>
    </row>
    <row r="6" spans="2:10" ht="16.5" thickBot="1">
      <c r="B6" s="4"/>
      <c r="C6" s="4"/>
      <c r="D6" s="20"/>
      <c r="E6" s="4"/>
      <c r="F6" s="4"/>
      <c r="G6" s="4"/>
      <c r="H6" s="85"/>
      <c r="I6" s="85"/>
      <c r="J6" s="89"/>
    </row>
    <row r="7" spans="2:10" ht="15.75">
      <c r="B7" s="4"/>
      <c r="C7" s="35"/>
      <c r="D7" s="36"/>
      <c r="E7" s="36"/>
      <c r="F7" s="36"/>
      <c r="G7" s="36"/>
      <c r="H7" s="90"/>
      <c r="I7" s="85"/>
      <c r="J7" s="89"/>
    </row>
    <row r="8" spans="2:10" ht="15.75">
      <c r="B8" s="4"/>
      <c r="C8" s="37"/>
      <c r="D8" s="31" t="s">
        <v>27</v>
      </c>
      <c r="E8" s="31"/>
      <c r="F8" s="31"/>
      <c r="G8" s="31"/>
      <c r="H8" s="91"/>
      <c r="I8" s="85"/>
      <c r="J8" s="89"/>
    </row>
    <row r="9" spans="2:10" ht="15.75">
      <c r="B9" s="4"/>
      <c r="C9" s="37"/>
      <c r="D9" s="31"/>
      <c r="E9" s="31"/>
      <c r="F9" s="31"/>
      <c r="G9" s="31"/>
      <c r="H9" s="91"/>
      <c r="I9" s="85"/>
      <c r="J9" s="89"/>
    </row>
    <row r="10" spans="2:10" ht="15.75">
      <c r="B10" s="4"/>
      <c r="C10" s="37"/>
      <c r="D10" s="31"/>
      <c r="E10" s="31" t="s">
        <v>8</v>
      </c>
      <c r="F10" s="173"/>
      <c r="G10" s="174"/>
      <c r="H10" s="91"/>
      <c r="I10" s="85"/>
      <c r="J10" s="89"/>
    </row>
    <row r="11" spans="2:10" ht="15.75">
      <c r="B11" s="4"/>
      <c r="C11" s="37"/>
      <c r="D11" s="31"/>
      <c r="E11" s="31"/>
      <c r="F11" s="31"/>
      <c r="G11" s="31"/>
      <c r="H11" s="91"/>
      <c r="I11" s="85"/>
      <c r="J11" s="89"/>
    </row>
    <row r="12" spans="2:10" ht="15.75">
      <c r="B12" s="4"/>
      <c r="C12" s="37"/>
      <c r="D12" s="31"/>
      <c r="E12" s="31" t="s">
        <v>9</v>
      </c>
      <c r="F12" s="175"/>
      <c r="G12" s="176"/>
      <c r="H12" s="91"/>
      <c r="I12" s="85"/>
      <c r="J12" s="89"/>
    </row>
    <row r="13" spans="2:10" ht="15.75">
      <c r="B13" s="4"/>
      <c r="C13" s="37"/>
      <c r="D13" s="31"/>
      <c r="E13" s="31"/>
      <c r="F13" s="31"/>
      <c r="G13" s="31"/>
      <c r="H13" s="91"/>
      <c r="I13" s="85"/>
      <c r="J13" s="89"/>
    </row>
    <row r="14" spans="2:10" ht="15.75">
      <c r="B14" s="4"/>
      <c r="C14" s="37"/>
      <c r="D14" s="31"/>
      <c r="E14" s="31" t="s">
        <v>28</v>
      </c>
      <c r="F14" s="173"/>
      <c r="G14" s="174"/>
      <c r="H14" s="91"/>
      <c r="I14" s="85"/>
      <c r="J14" s="89"/>
    </row>
    <row r="15" spans="2:10" ht="15.75">
      <c r="B15" s="4"/>
      <c r="C15" s="37"/>
      <c r="D15" s="31"/>
      <c r="E15" s="31"/>
      <c r="F15" s="31"/>
      <c r="G15" s="31"/>
      <c r="H15" s="91"/>
      <c r="I15" s="85"/>
      <c r="J15" s="89"/>
    </row>
    <row r="16" spans="2:10" ht="15.75">
      <c r="B16" s="4"/>
      <c r="C16" s="37"/>
      <c r="D16" s="31"/>
      <c r="E16" s="31" t="s">
        <v>78</v>
      </c>
      <c r="F16" s="98" t="s">
        <v>99</v>
      </c>
      <c r="G16" s="97" t="s">
        <v>79</v>
      </c>
      <c r="H16" s="91"/>
      <c r="I16" s="85"/>
      <c r="J16" s="89"/>
    </row>
    <row r="17" spans="2:9" ht="16.5" thickBot="1">
      <c r="B17" s="4"/>
      <c r="C17" s="38"/>
      <c r="D17" s="39"/>
      <c r="E17" s="39"/>
      <c r="F17" s="39"/>
      <c r="G17" s="39"/>
      <c r="H17" s="92"/>
      <c r="I17" s="85"/>
    </row>
    <row r="18" spans="2:9" ht="15.75">
      <c r="B18" s="4"/>
      <c r="C18" s="4"/>
      <c r="D18" s="4"/>
      <c r="E18" s="4"/>
      <c r="F18" s="4"/>
      <c r="G18" s="4"/>
      <c r="H18" s="85"/>
      <c r="I18" s="85"/>
    </row>
    <row r="19" spans="2:9" ht="15.75">
      <c r="B19" s="4"/>
      <c r="C19" s="4"/>
      <c r="D19" s="4"/>
      <c r="E19" s="4"/>
      <c r="F19" s="4"/>
      <c r="G19" s="4"/>
      <c r="H19" s="85"/>
      <c r="I19" s="85"/>
    </row>
  </sheetData>
  <sheetProtection password="E5E8" sheet="1" objects="1" scenarios="1" selectLockedCells="1"/>
  <mergeCells count="3">
    <mergeCell ref="F10:G10"/>
    <mergeCell ref="F12:G12"/>
    <mergeCell ref="F14:G14"/>
  </mergeCells>
  <printOptions/>
  <pageMargins left="0.1968503937007874" right="0.2755905511811024" top="0.984251968503937" bottom="0.984251968503937" header="0.5118110236220472" footer="0.5118110236220472"/>
  <pageSetup fitToHeight="1" fitToWidth="1" horizontalDpi="600" verticalDpi="600" orientation="landscape" paperSize="9" scale="91" r:id="rId1"/>
  <headerFooter alignWithMargins="0">
    <oddHeader>&amp;C&amp;"Arial,Kursiv"Dokument: &amp;F</oddHeader>
    <oddFooter>&amp;L&amp;"Arial,Kursiv"&amp;8version 1.14&amp;C&amp;"Arial,Kursiv"&amp;8Flik: &amp;A&amp;R&amp;"Arial,Kursiv"&amp;8 Sida: &amp;P (&amp;N)</oddFooter>
  </headerFooter>
</worksheet>
</file>

<file path=xl/worksheets/sheet3.xml><?xml version="1.0" encoding="utf-8"?>
<worksheet xmlns="http://schemas.openxmlformats.org/spreadsheetml/2006/main" xmlns:r="http://schemas.openxmlformats.org/officeDocument/2006/relationships">
  <sheetPr>
    <tabColor indexed="27"/>
    <pageSetUpPr fitToPage="1"/>
  </sheetPr>
  <dimension ref="B2:M28"/>
  <sheetViews>
    <sheetView showGridLines="0" zoomScalePageLayoutView="0" workbookViewId="0" topLeftCell="A1">
      <selection activeCell="F8" sqref="F8"/>
    </sheetView>
  </sheetViews>
  <sheetFormatPr defaultColWidth="9.140625" defaultRowHeight="12.75"/>
  <cols>
    <col min="1" max="1" width="5.57421875" style="3" customWidth="1"/>
    <col min="2" max="2" width="4.140625" style="3" customWidth="1"/>
    <col min="3" max="3" width="98.57421875" style="3" customWidth="1"/>
    <col min="4" max="4" width="4.57421875" style="3" customWidth="1"/>
    <col min="5" max="5" width="16.28125" style="3" customWidth="1"/>
    <col min="6" max="6" width="2.7109375" style="33" customWidth="1"/>
    <col min="7" max="7" width="11.421875" style="3" customWidth="1"/>
    <col min="8" max="8" width="12.140625" style="82" customWidth="1"/>
    <col min="9" max="9" width="4.57421875" style="82" customWidth="1"/>
    <col min="10" max="10" width="9.140625" style="82" customWidth="1"/>
    <col min="11" max="11" width="0" style="82" hidden="1" customWidth="1"/>
    <col min="12" max="12" width="9.140625" style="82" customWidth="1"/>
    <col min="13" max="13" width="17.57421875" style="82" bestFit="1" customWidth="1"/>
    <col min="14" max="16384" width="9.140625" style="3" customWidth="1"/>
  </cols>
  <sheetData>
    <row r="1" ht="12.75" customHeight="1"/>
    <row r="2" spans="2:10" ht="13.5" customHeight="1">
      <c r="B2" s="4"/>
      <c r="C2" s="4"/>
      <c r="D2" s="4"/>
      <c r="E2" s="4"/>
      <c r="F2" s="32"/>
      <c r="G2" s="4"/>
      <c r="H2" s="85"/>
      <c r="I2" s="85"/>
      <c r="J2" s="89"/>
    </row>
    <row r="3" spans="2:10" ht="20.25">
      <c r="B3" s="4"/>
      <c r="C3" s="30" t="s">
        <v>84</v>
      </c>
      <c r="D3" s="177">
        <f>IF(ISTEXT(Institution!$F$10),Institution!$F$10,"")</f>
      </c>
      <c r="E3" s="177"/>
      <c r="F3" s="177"/>
      <c r="G3" s="177"/>
      <c r="H3" s="177"/>
      <c r="I3" s="85"/>
      <c r="J3" s="89"/>
    </row>
    <row r="4" spans="2:10" ht="15.75">
      <c r="B4" s="4"/>
      <c r="C4" s="4"/>
      <c r="D4" s="178">
        <f>IF((Institution!$F$12&gt;39356),Institution!$F$12,"")</f>
      </c>
      <c r="E4" s="178"/>
      <c r="F4" s="144"/>
      <c r="G4" s="134"/>
      <c r="H4" s="135"/>
      <c r="I4" s="85"/>
      <c r="J4" s="89"/>
    </row>
    <row r="5" spans="2:10" ht="15.75">
      <c r="B5" s="4"/>
      <c r="C5" s="103"/>
      <c r="D5" s="31"/>
      <c r="E5" s="31"/>
      <c r="F5" s="52"/>
      <c r="G5" s="31"/>
      <c r="H5" s="97"/>
      <c r="I5" s="97"/>
      <c r="J5" s="89"/>
    </row>
    <row r="6" spans="2:10" ht="15.75">
      <c r="B6" s="4"/>
      <c r="C6" s="4" t="s">
        <v>86</v>
      </c>
      <c r="D6" s="103"/>
      <c r="E6" s="31"/>
      <c r="F6" s="52"/>
      <c r="G6" s="31"/>
      <c r="H6" s="97"/>
      <c r="I6" s="97"/>
      <c r="J6" s="89"/>
    </row>
    <row r="7" spans="2:10" ht="15.75">
      <c r="B7" s="4"/>
      <c r="C7" s="31"/>
      <c r="D7" s="31"/>
      <c r="E7" s="31"/>
      <c r="F7" s="52"/>
      <c r="G7" s="31"/>
      <c r="H7" s="97"/>
      <c r="I7" s="97"/>
      <c r="J7" s="89"/>
    </row>
    <row r="8" spans="2:11" ht="15.75">
      <c r="B8" s="4"/>
      <c r="C8" s="107" t="s">
        <v>89</v>
      </c>
      <c r="D8" s="31"/>
      <c r="E8" s="104" t="s">
        <v>85</v>
      </c>
      <c r="F8" s="145"/>
      <c r="G8" s="31"/>
      <c r="H8" s="97"/>
      <c r="I8" s="97"/>
      <c r="J8" s="89"/>
      <c r="K8" s="82" t="b">
        <f>ISTEXT(F8)</f>
        <v>0</v>
      </c>
    </row>
    <row r="9" spans="2:10" ht="15.75">
      <c r="B9" s="4"/>
      <c r="C9" s="108" t="s">
        <v>90</v>
      </c>
      <c r="D9" s="31"/>
      <c r="E9" s="104"/>
      <c r="F9" s="52"/>
      <c r="G9" s="31"/>
      <c r="H9" s="97"/>
      <c r="I9" s="97"/>
      <c r="J9" s="89"/>
    </row>
    <row r="10" spans="2:10" ht="15.75">
      <c r="B10" s="4"/>
      <c r="C10" s="108"/>
      <c r="D10" s="31"/>
      <c r="E10" s="104"/>
      <c r="F10" s="52"/>
      <c r="G10" s="31"/>
      <c r="H10" s="97"/>
      <c r="I10" s="97"/>
      <c r="J10" s="89"/>
    </row>
    <row r="11" spans="2:11" ht="15.75">
      <c r="B11" s="4"/>
      <c r="C11" s="107" t="s">
        <v>87</v>
      </c>
      <c r="D11" s="31"/>
      <c r="E11" s="104" t="s">
        <v>85</v>
      </c>
      <c r="F11" s="145"/>
      <c r="G11" s="31"/>
      <c r="H11" s="97"/>
      <c r="I11" s="97"/>
      <c r="J11" s="89"/>
      <c r="K11" s="82" t="b">
        <f>ISTEXT(F11)</f>
        <v>0</v>
      </c>
    </row>
    <row r="12" spans="2:10" ht="15.75">
      <c r="B12" s="4"/>
      <c r="C12" s="105"/>
      <c r="D12" s="31"/>
      <c r="E12" s="104"/>
      <c r="F12" s="52"/>
      <c r="G12" s="31"/>
      <c r="H12" s="97"/>
      <c r="I12" s="97"/>
      <c r="J12" s="89"/>
    </row>
    <row r="13" spans="2:11" ht="15.75">
      <c r="B13" s="4"/>
      <c r="C13" s="107" t="s">
        <v>91</v>
      </c>
      <c r="D13" s="31"/>
      <c r="E13" s="104" t="s">
        <v>85</v>
      </c>
      <c r="F13" s="145"/>
      <c r="G13" s="31"/>
      <c r="H13" s="97"/>
      <c r="I13" s="97"/>
      <c r="J13" s="89"/>
      <c r="K13" s="82" t="b">
        <f>ISTEXT(F13)</f>
        <v>0</v>
      </c>
    </row>
    <row r="14" spans="2:10" ht="15.75">
      <c r="B14" s="4"/>
      <c r="C14" s="108" t="s">
        <v>92</v>
      </c>
      <c r="D14" s="31"/>
      <c r="E14" s="104"/>
      <c r="F14" s="52"/>
      <c r="G14" s="31"/>
      <c r="H14" s="97"/>
      <c r="I14" s="97"/>
      <c r="J14" s="89"/>
    </row>
    <row r="15" spans="2:10" ht="15.75">
      <c r="B15" s="4"/>
      <c r="C15" s="108"/>
      <c r="D15" s="31"/>
      <c r="E15" s="104"/>
      <c r="F15" s="52"/>
      <c r="G15" s="31"/>
      <c r="H15" s="97"/>
      <c r="I15" s="97"/>
      <c r="J15" s="89"/>
    </row>
    <row r="16" spans="2:11" ht="15.75">
      <c r="B16" s="4"/>
      <c r="C16" s="107" t="s">
        <v>104</v>
      </c>
      <c r="D16" s="31"/>
      <c r="E16" s="104" t="s">
        <v>85</v>
      </c>
      <c r="F16" s="145"/>
      <c r="G16" s="31"/>
      <c r="H16" s="97"/>
      <c r="I16" s="97"/>
      <c r="J16" s="89"/>
      <c r="K16" s="82" t="b">
        <f>ISTEXT(F16)</f>
        <v>0</v>
      </c>
    </row>
    <row r="17" spans="2:10" ht="15.75">
      <c r="B17" s="4"/>
      <c r="C17" s="105"/>
      <c r="D17" s="31"/>
      <c r="E17" s="104"/>
      <c r="F17" s="52"/>
      <c r="G17" s="31"/>
      <c r="H17" s="97"/>
      <c r="I17" s="97"/>
      <c r="J17" s="89"/>
    </row>
    <row r="18" spans="2:11" ht="15.75">
      <c r="B18" s="4"/>
      <c r="C18" s="107" t="s">
        <v>105</v>
      </c>
      <c r="D18" s="31"/>
      <c r="E18" s="104" t="s">
        <v>85</v>
      </c>
      <c r="F18" s="145"/>
      <c r="G18" s="31"/>
      <c r="H18" s="97"/>
      <c r="I18" s="97"/>
      <c r="J18" s="89"/>
      <c r="K18" s="82" t="b">
        <f>ISTEXT(F18)</f>
        <v>0</v>
      </c>
    </row>
    <row r="19" spans="2:9" ht="15.75">
      <c r="B19" s="4"/>
      <c r="C19" s="105"/>
      <c r="D19" s="31"/>
      <c r="E19" s="104"/>
      <c r="F19" s="52"/>
      <c r="G19" s="31"/>
      <c r="H19" s="97"/>
      <c r="I19" s="97"/>
    </row>
    <row r="20" spans="2:11" ht="15.75">
      <c r="B20" s="4"/>
      <c r="C20" s="107" t="s">
        <v>106</v>
      </c>
      <c r="D20" s="31"/>
      <c r="E20" s="104" t="s">
        <v>85</v>
      </c>
      <c r="F20" s="145"/>
      <c r="G20" s="31"/>
      <c r="H20" s="97"/>
      <c r="I20" s="97"/>
      <c r="J20" s="89"/>
      <c r="K20" s="82" t="b">
        <f>ISTEXT(F20)</f>
        <v>0</v>
      </c>
    </row>
    <row r="21" spans="2:9" ht="15.75">
      <c r="B21" s="4"/>
      <c r="C21" s="105"/>
      <c r="D21" s="4"/>
      <c r="E21" s="4"/>
      <c r="F21" s="32"/>
      <c r="G21" s="4"/>
      <c r="H21" s="85"/>
      <c r="I21" s="85"/>
    </row>
    <row r="22" spans="2:11" ht="15.75">
      <c r="B22" s="4"/>
      <c r="C22" s="107" t="s">
        <v>107</v>
      </c>
      <c r="D22" s="4"/>
      <c r="E22" s="104" t="s">
        <v>85</v>
      </c>
      <c r="F22" s="145"/>
      <c r="G22" s="4"/>
      <c r="H22" s="85"/>
      <c r="I22" s="85"/>
      <c r="K22" s="82" t="b">
        <f>ISTEXT(F22)</f>
        <v>0</v>
      </c>
    </row>
    <row r="23" spans="2:9" ht="15.75">
      <c r="B23" s="4"/>
      <c r="C23" s="4"/>
      <c r="D23" s="4"/>
      <c r="E23" s="4"/>
      <c r="F23" s="32"/>
      <c r="G23" s="4"/>
      <c r="H23" s="85"/>
      <c r="I23" s="85"/>
    </row>
    <row r="24" spans="2:13" ht="15.75">
      <c r="B24" s="4"/>
      <c r="C24" s="107" t="s">
        <v>88</v>
      </c>
      <c r="D24" s="4"/>
      <c r="E24" s="104" t="s">
        <v>85</v>
      </c>
      <c r="F24" s="145"/>
      <c r="G24" s="4"/>
      <c r="H24" s="85"/>
      <c r="I24" s="85"/>
      <c r="K24" s="82" t="b">
        <f>ISTEXT(F24)</f>
        <v>0</v>
      </c>
      <c r="M24" s="141"/>
    </row>
    <row r="25" spans="2:9" ht="15.75">
      <c r="B25" s="4"/>
      <c r="C25" s="4"/>
      <c r="D25" s="4"/>
      <c r="E25" s="4"/>
      <c r="F25" s="32"/>
      <c r="G25" s="4"/>
      <c r="H25" s="85"/>
      <c r="I25" s="85"/>
    </row>
    <row r="26" spans="2:13" ht="15.75">
      <c r="B26" s="4"/>
      <c r="C26" s="4"/>
      <c r="D26" s="4"/>
      <c r="E26" s="4"/>
      <c r="F26" s="32"/>
      <c r="G26" s="4"/>
      <c r="H26" s="85"/>
      <c r="I26" s="85"/>
      <c r="M26" s="140"/>
    </row>
    <row r="27" ht="15.75">
      <c r="C27" s="40"/>
    </row>
    <row r="28" spans="3:13" ht="15.75">
      <c r="C28" s="106"/>
      <c r="M28" s="142"/>
    </row>
  </sheetData>
  <sheetProtection password="E5E8" sheet="1" objects="1" scenarios="1" selectLockedCells="1"/>
  <mergeCells count="2">
    <mergeCell ref="D3:H3"/>
    <mergeCell ref="D4:E4"/>
  </mergeCells>
  <printOptions/>
  <pageMargins left="0.1968503937007874" right="0.2755905511811024" top="0.984251968503937" bottom="0.984251968503937" header="0.5118110236220472" footer="0.5118110236220472"/>
  <pageSetup fitToHeight="1" fitToWidth="1" horizontalDpi="600" verticalDpi="600" orientation="landscape" paperSize="9" scale="83" r:id="rId1"/>
  <headerFooter alignWithMargins="0">
    <oddHeader>&amp;C&amp;"Arial,Kursiv"Dokument: &amp;F</oddHeader>
    <oddFooter>&amp;L&amp;"Arial,Kursiv"&amp;8version 1.14&amp;C&amp;"Arial,Kursiv"&amp;8Flik: &amp;A&amp;R&amp;"Arial,Kursiv"&amp;8 Sida: &amp;P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R69"/>
  <sheetViews>
    <sheetView showGridLines="0" tabSelected="1" zoomScalePageLayoutView="0" workbookViewId="0" topLeftCell="A1">
      <selection activeCell="AH18" sqref="AH18"/>
    </sheetView>
  </sheetViews>
  <sheetFormatPr defaultColWidth="9.140625" defaultRowHeight="12.75"/>
  <cols>
    <col min="1" max="1" width="5.57421875" style="3" customWidth="1"/>
    <col min="2" max="2" width="6.57421875" style="3" customWidth="1"/>
    <col min="3" max="3" width="22.140625" style="3" customWidth="1"/>
    <col min="4" max="4" width="28.140625" style="3" customWidth="1"/>
    <col min="5" max="8" width="15.140625" style="33" customWidth="1"/>
    <col min="9" max="9" width="11.28125" style="33" customWidth="1"/>
    <col min="10" max="10" width="11.28125" style="3" customWidth="1"/>
    <col min="11" max="12" width="3.7109375" style="3" customWidth="1"/>
    <col min="13" max="13" width="2.140625" style="3" hidden="1" customWidth="1"/>
    <col min="14" max="14" width="23.00390625" style="69" hidden="1" customWidth="1"/>
    <col min="15" max="15" width="39.421875" style="70" hidden="1" customWidth="1"/>
    <col min="16" max="16" width="23.00390625" style="69" hidden="1" customWidth="1"/>
    <col min="17" max="17" width="39.421875" style="70" hidden="1" customWidth="1"/>
    <col min="18" max="18" width="9.140625" style="73" hidden="1" customWidth="1"/>
    <col min="19" max="19" width="9.140625" style="73" customWidth="1"/>
    <col min="20" max="16384" width="9.140625" style="3" customWidth="1"/>
  </cols>
  <sheetData>
    <row r="1" spans="14:18" ht="12.75" customHeight="1">
      <c r="N1" s="69" t="s">
        <v>0</v>
      </c>
      <c r="P1" s="69" t="s">
        <v>2</v>
      </c>
      <c r="R1" s="73" t="s">
        <v>181</v>
      </c>
    </row>
    <row r="2" spans="14:18" ht="13.5" customHeight="1">
      <c r="N2" s="69" t="s">
        <v>33</v>
      </c>
      <c r="P2" s="69" t="s">
        <v>33</v>
      </c>
      <c r="R2" s="73">
        <v>60</v>
      </c>
    </row>
    <row r="3" spans="2:18" ht="15.75">
      <c r="B3" s="4"/>
      <c r="C3" s="4"/>
      <c r="D3" s="4"/>
      <c r="E3" s="32"/>
      <c r="F3" s="32"/>
      <c r="G3" s="32"/>
      <c r="H3" s="32"/>
      <c r="I3" s="32"/>
      <c r="J3" s="4"/>
      <c r="K3" s="4"/>
      <c r="L3" s="4"/>
      <c r="N3" s="69" t="s">
        <v>34</v>
      </c>
      <c r="P3" s="69" t="s">
        <v>34</v>
      </c>
      <c r="R3" s="73">
        <v>77</v>
      </c>
    </row>
    <row r="4" spans="2:17" ht="20.25">
      <c r="B4" s="4"/>
      <c r="C4" s="30" t="s">
        <v>13</v>
      </c>
      <c r="D4" s="30"/>
      <c r="E4" s="32"/>
      <c r="F4" s="32"/>
      <c r="G4" s="32"/>
      <c r="H4" s="177">
        <f>IF(ISTEXT(Institution!$F$10),Institution!$F$10,"")</f>
      </c>
      <c r="I4" s="177"/>
      <c r="J4" s="177"/>
      <c r="K4" s="177"/>
      <c r="L4" s="177"/>
      <c r="N4" s="71" t="s">
        <v>32</v>
      </c>
      <c r="O4" s="70" t="s">
        <v>35</v>
      </c>
      <c r="P4" s="71" t="s">
        <v>32</v>
      </c>
      <c r="Q4" s="70" t="s">
        <v>35</v>
      </c>
    </row>
    <row r="5" spans="2:17" ht="15.75">
      <c r="B5" s="4"/>
      <c r="C5" s="4"/>
      <c r="D5" s="4"/>
      <c r="E5" s="32"/>
      <c r="F5" s="32"/>
      <c r="G5" s="32"/>
      <c r="H5" s="178">
        <f>IF((Institution!$F$12&gt;39356),Institution!$F$12,"")</f>
      </c>
      <c r="I5" s="178"/>
      <c r="J5" s="134"/>
      <c r="K5" s="134"/>
      <c r="L5" s="135"/>
      <c r="N5" s="71">
        <f>IF(ISTEXT('1 Transporter'!E10),'1 Transporter'!D10,0)</f>
        <v>0</v>
      </c>
      <c r="O5" s="72" t="str">
        <f>TRIM('1 Transporter'!$C$3)</f>
        <v>Transporter - tjänsteresor och pendling</v>
      </c>
      <c r="P5" s="71"/>
      <c r="Q5" s="72"/>
    </row>
    <row r="6" spans="2:17" ht="15.75">
      <c r="B6" s="4"/>
      <c r="C6" s="4"/>
      <c r="D6" s="4"/>
      <c r="E6" s="32"/>
      <c r="F6" s="32"/>
      <c r="G6" s="32"/>
      <c r="H6" s="133"/>
      <c r="I6" s="133"/>
      <c r="J6" s="134"/>
      <c r="K6" s="134"/>
      <c r="L6" s="135"/>
      <c r="N6" s="71">
        <f>IF(ISTEXT('1 Transporter'!E11),'1 Transporter'!D11,0)</f>
        <v>0</v>
      </c>
      <c r="O6" s="72" t="str">
        <f>TRIM('1 Transporter'!$C$3)</f>
        <v>Transporter - tjänsteresor och pendling</v>
      </c>
      <c r="P6" s="71"/>
      <c r="Q6" s="72"/>
    </row>
    <row r="7" spans="2:17" ht="15.75">
      <c r="B7" s="4"/>
      <c r="C7" s="20" t="s">
        <v>29</v>
      </c>
      <c r="D7" s="20"/>
      <c r="E7" s="32"/>
      <c r="F7" s="32"/>
      <c r="G7" s="32"/>
      <c r="H7" s="32"/>
      <c r="I7" s="32"/>
      <c r="J7" s="4"/>
      <c r="K7" s="4"/>
      <c r="L7" s="4"/>
      <c r="N7" s="71">
        <f>IF(ISTEXT('1 Transporter'!E12),'1 Transporter'!D12,0)</f>
        <v>0</v>
      </c>
      <c r="O7" s="72" t="str">
        <f>TRIM('1 Transporter'!$C$3)</f>
        <v>Transporter - tjänsteresor och pendling</v>
      </c>
      <c r="P7" s="71"/>
      <c r="Q7" s="72"/>
    </row>
    <row r="8" spans="2:17" ht="15.75">
      <c r="B8" s="4"/>
      <c r="C8" s="20" t="s">
        <v>30</v>
      </c>
      <c r="D8" s="20"/>
      <c r="E8" s="32"/>
      <c r="F8" s="32"/>
      <c r="G8" s="32"/>
      <c r="H8" s="32"/>
      <c r="I8" s="32"/>
      <c r="J8" s="4"/>
      <c r="K8" s="4"/>
      <c r="L8" s="4"/>
      <c r="N8" s="71">
        <f>IF(ISTEXT('1 Transporter'!E13),'1 Transporter'!D13,0)</f>
        <v>0</v>
      </c>
      <c r="O8" s="72" t="str">
        <f>TRIM('1 Transporter'!$C$3)</f>
        <v>Transporter - tjänsteresor och pendling</v>
      </c>
      <c r="P8" s="71"/>
      <c r="Q8" s="72"/>
    </row>
    <row r="9" spans="2:17" ht="15.75">
      <c r="B9" s="4"/>
      <c r="C9" s="4"/>
      <c r="D9" s="4"/>
      <c r="E9" s="32"/>
      <c r="F9" s="32"/>
      <c r="G9" s="32"/>
      <c r="H9" s="32"/>
      <c r="I9" s="181" t="str">
        <f>IF(COUNTIF('Obligatoriska krav'!K:K,TRUE)=8,"Obligatoriska krav OK","Obligatoriska krav ej OK")</f>
        <v>Obligatoriska krav ej OK</v>
      </c>
      <c r="J9" s="182"/>
      <c r="K9" s="4"/>
      <c r="L9" s="4"/>
      <c r="N9" s="71">
        <f>IF(ISTEXT('1 Transporter'!E14),'1 Transporter'!D14,0)</f>
        <v>0</v>
      </c>
      <c r="O9" s="72" t="str">
        <f>TRIM('1 Transporter'!$C$3)</f>
        <v>Transporter - tjänsteresor och pendling</v>
      </c>
      <c r="P9" s="71"/>
      <c r="Q9" s="72"/>
    </row>
    <row r="10" spans="2:17" ht="15.75">
      <c r="B10" s="4"/>
      <c r="C10" s="15"/>
      <c r="D10" s="15"/>
      <c r="E10" s="183" t="s">
        <v>0</v>
      </c>
      <c r="F10" s="183"/>
      <c r="G10" s="183" t="s">
        <v>2</v>
      </c>
      <c r="H10" s="183"/>
      <c r="I10" s="41"/>
      <c r="J10" s="4"/>
      <c r="K10" s="4"/>
      <c r="L10" s="4"/>
      <c r="N10" s="71">
        <f>IF(ISTEXT('1 Transporter'!E15),'1 Transporter'!D15,0)</f>
        <v>0</v>
      </c>
      <c r="O10" s="72" t="str">
        <f>TRIM('1 Transporter'!$C$3)</f>
        <v>Transporter - tjänsteresor och pendling</v>
      </c>
      <c r="P10" s="71"/>
      <c r="Q10" s="72"/>
    </row>
    <row r="11" spans="2:17" ht="15.75">
      <c r="B11" s="4"/>
      <c r="C11" s="15" t="s">
        <v>21</v>
      </c>
      <c r="D11" s="15"/>
      <c r="E11" s="54" t="s">
        <v>22</v>
      </c>
      <c r="F11" s="54" t="s">
        <v>23</v>
      </c>
      <c r="G11" s="54" t="s">
        <v>22</v>
      </c>
      <c r="H11" s="54" t="s">
        <v>23</v>
      </c>
      <c r="I11" s="189" t="s">
        <v>71</v>
      </c>
      <c r="J11" s="190"/>
      <c r="K11" s="4"/>
      <c r="L11" s="4"/>
      <c r="N11" s="71">
        <f>IF(ISTEXT('1 Transporter'!E16),'1 Transporter'!D16,0)</f>
        <v>0</v>
      </c>
      <c r="O11" s="72" t="str">
        <f>TRIM('1 Transporter'!$C$3)</f>
        <v>Transporter - tjänsteresor och pendling</v>
      </c>
      <c r="P11" s="71"/>
      <c r="Q11" s="72"/>
    </row>
    <row r="12" spans="2:17" ht="15.75">
      <c r="B12" s="4"/>
      <c r="C12" s="60" t="str">
        <f>'1 Transporter'!C3</f>
        <v>Transporter - tjänsteresor och pendling</v>
      </c>
      <c r="D12" s="61"/>
      <c r="E12" s="51">
        <f>SUMIF(O:O,C12,N:N)</f>
        <v>0</v>
      </c>
      <c r="F12" s="51">
        <v>1</v>
      </c>
      <c r="G12" s="51">
        <f>SUMIF(Q:Q,C12,P:P)</f>
        <v>0</v>
      </c>
      <c r="H12" s="56">
        <v>1</v>
      </c>
      <c r="I12" s="192" t="str">
        <f>IF(E12&gt;=F12,IF(G12&gt;=H12,"Ja!","Nej"),"Nej")</f>
        <v>Nej</v>
      </c>
      <c r="J12" s="193"/>
      <c r="K12" s="4"/>
      <c r="L12" s="4"/>
      <c r="N12" s="71">
        <f>IF(ISTEXT('1 Transporter'!E17),'1 Transporter'!D17,0)</f>
        <v>0</v>
      </c>
      <c r="O12" s="72" t="str">
        <f>TRIM('1 Transporter'!$C$3)</f>
        <v>Transporter - tjänsteresor och pendling</v>
      </c>
      <c r="P12" s="71"/>
      <c r="Q12" s="72"/>
    </row>
    <row r="13" spans="2:17" ht="15.75">
      <c r="B13" s="4"/>
      <c r="C13" s="62" t="str">
        <f>'2 Energi'!C3</f>
        <v>Energi</v>
      </c>
      <c r="D13" s="58"/>
      <c r="E13" s="48">
        <f>SUMIF(O:O,C13,N:N)</f>
        <v>0</v>
      </c>
      <c r="F13" s="48">
        <v>1</v>
      </c>
      <c r="G13" s="48">
        <f>SUMIF(Q:Q,C13,P:P)</f>
        <v>0</v>
      </c>
      <c r="H13" s="55">
        <v>1</v>
      </c>
      <c r="I13" s="179" t="str">
        <f>IF(E13&gt;=F13,IF(G13&gt;=H13,"Ja!","Nej"),"Nej")</f>
        <v>Nej</v>
      </c>
      <c r="J13" s="180"/>
      <c r="K13" s="4"/>
      <c r="L13" s="4"/>
      <c r="N13" s="71">
        <f>IF(ISTEXT('1 Transporter'!E18),'1 Transporter'!D18,0)</f>
        <v>0</v>
      </c>
      <c r="O13" s="72" t="str">
        <f>TRIM('1 Transporter'!$C$3)</f>
        <v>Transporter - tjänsteresor och pendling</v>
      </c>
      <c r="P13" s="71">
        <f>IF(ISTEXT('1 Transporter'!I10),'1 Transporter'!H10,0)</f>
        <v>0</v>
      </c>
      <c r="Q13" s="72" t="str">
        <f>TRIM('1 Transporter'!$C$3)</f>
        <v>Transporter - tjänsteresor och pendling</v>
      </c>
    </row>
    <row r="14" spans="2:17" ht="15.75">
      <c r="B14" s="4"/>
      <c r="C14" s="63" t="s">
        <v>17</v>
      </c>
      <c r="D14" s="59"/>
      <c r="E14" s="48">
        <f>SUMIF(O:O,C14,N:N)</f>
        <v>0</v>
      </c>
      <c r="F14" s="48">
        <v>1</v>
      </c>
      <c r="G14" s="48">
        <f>SUMIF(Q:Q,C14,P:P)</f>
        <v>0</v>
      </c>
      <c r="H14" s="55">
        <v>1</v>
      </c>
      <c r="I14" s="179" t="str">
        <f>IF(E14&gt;=F14,IF(G14&gt;=H14,"Ja!","Nej"),"Nej")</f>
        <v>Nej</v>
      </c>
      <c r="J14" s="180"/>
      <c r="K14" s="4"/>
      <c r="L14" s="4"/>
      <c r="N14" s="71"/>
      <c r="O14" s="72"/>
      <c r="P14" s="71">
        <f>IF(ISTEXT('1 Transporter'!I11),'1 Transporter'!H11,0)</f>
        <v>0</v>
      </c>
      <c r="Q14" s="72" t="str">
        <f>TRIM('1 Transporter'!$C$3)</f>
        <v>Transporter - tjänsteresor och pendling</v>
      </c>
    </row>
    <row r="15" spans="2:17" ht="15.75">
      <c r="B15" s="4"/>
      <c r="C15" s="63" t="s">
        <v>20</v>
      </c>
      <c r="D15" s="59"/>
      <c r="E15" s="48">
        <f>SUMIF(O:O,C15,N:N)</f>
        <v>0</v>
      </c>
      <c r="F15" s="48">
        <v>1</v>
      </c>
      <c r="G15" s="48">
        <f>SUMIF(Q:Q,C15,P:P)</f>
        <v>0</v>
      </c>
      <c r="H15" s="55">
        <v>1</v>
      </c>
      <c r="I15" s="179" t="str">
        <f>IF(E15&gt;=F15,IF(G15&gt;=H15,"Ja!","Nej"),"Nej")</f>
        <v>Nej</v>
      </c>
      <c r="J15" s="180"/>
      <c r="K15" s="4"/>
      <c r="L15" s="4"/>
      <c r="N15" s="71"/>
      <c r="O15" s="72"/>
      <c r="P15" s="71">
        <f>IF(ISTEXT('1 Transporter'!I12),'1 Transporter'!H12,0)</f>
        <v>0</v>
      </c>
      <c r="Q15" s="72" t="str">
        <f>TRIM('1 Transporter'!$C$3)</f>
        <v>Transporter - tjänsteresor och pendling</v>
      </c>
    </row>
    <row r="16" spans="2:17" ht="15.75">
      <c r="B16" s="4"/>
      <c r="C16" s="63" t="s">
        <v>18</v>
      </c>
      <c r="D16" s="59"/>
      <c r="E16" s="48">
        <f>SUMIF(O:O,C16,N:N)</f>
        <v>0</v>
      </c>
      <c r="F16" s="48">
        <v>1</v>
      </c>
      <c r="G16" s="48">
        <f>SUMIF(Q:Q,C16,P:P)</f>
        <v>0</v>
      </c>
      <c r="H16" s="55">
        <v>1</v>
      </c>
      <c r="I16" s="179" t="str">
        <f>IF(E16&gt;=F16,IF(G16&gt;=H16,"Ja!","Nej"),"Nej")</f>
        <v>Nej</v>
      </c>
      <c r="J16" s="180"/>
      <c r="K16" s="4"/>
      <c r="L16" s="4"/>
      <c r="N16" s="71"/>
      <c r="O16" s="72"/>
      <c r="P16" s="71">
        <f>IF(ISTEXT('1 Transporter'!I13),'1 Transporter'!H13,0)</f>
        <v>0</v>
      </c>
      <c r="Q16" s="72" t="str">
        <f>TRIM('1 Transporter'!$C$3)</f>
        <v>Transporter - tjänsteresor och pendling</v>
      </c>
    </row>
    <row r="17" spans="2:17" ht="15.75">
      <c r="B17" s="4"/>
      <c r="C17" s="64" t="str">
        <f>IF(IF(ISTEXT(Institution!F16),TRUE,FALSE),"Kemiska, biologiska och verkstadstekniska laboratorier","")</f>
        <v>Kemiska, biologiska och verkstadstekniska laboratorier</v>
      </c>
      <c r="D17" s="65"/>
      <c r="E17" s="49">
        <f>IF(IF(ISTEXT(Institution!F16),TRUE,FALSE),SUMIF(O:O,C17,N:N),"")</f>
        <v>0</v>
      </c>
      <c r="F17" s="49">
        <f>IF(IF(ISTEXT(Institution!F16),TRUE,FALSE),1,"")</f>
        <v>1</v>
      </c>
      <c r="G17" s="49">
        <f>IF(IF(ISTEXT(Institution!F16),TRUE,FALSE),SUMIF(Q:Q,C17,P:P),"")</f>
        <v>0</v>
      </c>
      <c r="H17" s="57">
        <f>IF(IF(ISTEXT(Institution!F16),TRUE,FALSE),1,"")</f>
        <v>1</v>
      </c>
      <c r="I17" s="194" t="str">
        <f>IF(IF(ISTEXT(Institution!F16),TRUE,FALSE),IF(E17&gt;=F17,IF(G17&gt;=H17,"Ja!","Nej"),"Nej"),"")</f>
        <v>Nej</v>
      </c>
      <c r="J17" s="195"/>
      <c r="K17" s="4"/>
      <c r="L17" s="4"/>
      <c r="N17" s="71"/>
      <c r="O17" s="72"/>
      <c r="P17" s="71">
        <f>IF(ISTEXT('1 Transporter'!I14),'1 Transporter'!H14,0)</f>
        <v>0</v>
      </c>
      <c r="Q17" s="72" t="str">
        <f>TRIM('1 Transporter'!$C$3)</f>
        <v>Transporter - tjänsteresor och pendling</v>
      </c>
    </row>
    <row r="18" spans="2:17" ht="15.75">
      <c r="B18" s="4"/>
      <c r="C18" s="53" t="s">
        <v>70</v>
      </c>
      <c r="D18" s="53"/>
      <c r="E18" s="49">
        <f>SUM(E12:E17)</f>
        <v>0</v>
      </c>
      <c r="F18" s="15"/>
      <c r="G18" s="49">
        <f>SUM(G12:G17)</f>
        <v>0</v>
      </c>
      <c r="H18" s="15"/>
      <c r="I18" s="191"/>
      <c r="J18" s="191"/>
      <c r="K18" s="4"/>
      <c r="L18" s="4"/>
      <c r="N18" s="71"/>
      <c r="O18" s="72"/>
      <c r="P18" s="71">
        <f>IF(ISTEXT('1 Transporter'!I15),'1 Transporter'!H15,0)</f>
        <v>0</v>
      </c>
      <c r="Q18" s="72" t="str">
        <f>TRIM('1 Transporter'!$C$3)</f>
        <v>Transporter - tjänsteresor och pendling</v>
      </c>
    </row>
    <row r="19" spans="2:17" ht="15.75">
      <c r="B19" s="4"/>
      <c r="C19" s="15"/>
      <c r="D19" s="15"/>
      <c r="E19" s="15"/>
      <c r="F19" s="15"/>
      <c r="G19" s="15"/>
      <c r="H19" s="15"/>
      <c r="I19" s="15"/>
      <c r="J19" s="4"/>
      <c r="K19" s="4"/>
      <c r="L19" s="4"/>
      <c r="N19" s="71"/>
      <c r="O19" s="72"/>
      <c r="P19" s="71"/>
      <c r="Q19" s="72"/>
    </row>
    <row r="20" spans="1:17" ht="15.75">
      <c r="A20" s="34"/>
      <c r="B20" s="4"/>
      <c r="C20" s="184"/>
      <c r="D20" s="185"/>
      <c r="E20" s="4"/>
      <c r="F20" s="32"/>
      <c r="G20" s="32"/>
      <c r="H20" s="32"/>
      <c r="I20" s="32"/>
      <c r="J20" s="32"/>
      <c r="K20" s="4"/>
      <c r="L20" s="4"/>
      <c r="N20" s="71">
        <f>IF(ISTEXT('2 Energi'!E10),'2 Energi'!D10,0)</f>
        <v>0</v>
      </c>
      <c r="O20" s="72" t="str">
        <f>TRIM('2 Energi'!$C$3)</f>
        <v>Energi</v>
      </c>
      <c r="P20" s="71"/>
      <c r="Q20" s="72"/>
    </row>
    <row r="21" spans="1:17" ht="25.5">
      <c r="A21" s="34"/>
      <c r="B21" s="4"/>
      <c r="C21" s="185"/>
      <c r="D21" s="185"/>
      <c r="E21" s="4"/>
      <c r="F21" s="67" t="s">
        <v>75</v>
      </c>
      <c r="G21" s="68" t="s">
        <v>74</v>
      </c>
      <c r="H21" s="67" t="s">
        <v>72</v>
      </c>
      <c r="I21" s="188" t="s">
        <v>73</v>
      </c>
      <c r="J21" s="188"/>
      <c r="K21" s="4"/>
      <c r="L21" s="4"/>
      <c r="N21" s="71">
        <f>IF(ISTEXT('2 Energi'!E11),'2 Energi'!D11,0)</f>
        <v>0</v>
      </c>
      <c r="O21" s="72" t="str">
        <f>TRIM('2 Energi'!$C$3)</f>
        <v>Energi</v>
      </c>
      <c r="P21" s="71"/>
      <c r="Q21" s="72"/>
    </row>
    <row r="22" spans="1:17" ht="15.75">
      <c r="A22" s="34"/>
      <c r="B22" s="4"/>
      <c r="C22" s="185"/>
      <c r="D22" s="185"/>
      <c r="E22" s="52"/>
      <c r="F22" s="50">
        <f>E18+G18</f>
        <v>0</v>
      </c>
      <c r="G22" s="50" t="str">
        <f>CONCATENATE(R2,"/",R3,"*")</f>
        <v>60/77*</v>
      </c>
      <c r="H22" s="50" t="str">
        <f>IF(Institution!F16="",IF((E18+G18)&gt;=R2,"Ja!","Nej"),IF((E18+G18)&gt;=R3,"Ja!","Nej"))</f>
        <v>Nej</v>
      </c>
      <c r="I22" s="186" t="str">
        <f>IF(H22="Ja!",IF(COUNTIF(I12:J17,"Nej")&gt;0,"Nej","Ja!"),"Nej")</f>
        <v>Nej</v>
      </c>
      <c r="J22" s="187"/>
      <c r="K22" s="4"/>
      <c r="L22" s="4"/>
      <c r="N22" s="71">
        <f>IF(ISTEXT('2 Energi'!E12),'2 Energi'!D12,0)</f>
        <v>0</v>
      </c>
      <c r="O22" s="72" t="str">
        <f>TRIM('2 Energi'!$C$3)</f>
        <v>Energi</v>
      </c>
      <c r="P22" s="71"/>
      <c r="Q22" s="72"/>
    </row>
    <row r="23" spans="1:17" ht="15.75">
      <c r="A23" s="34"/>
      <c r="B23" s="66"/>
      <c r="C23" s="185"/>
      <c r="D23" s="185"/>
      <c r="E23" s="4"/>
      <c r="F23" s="52"/>
      <c r="G23" s="52"/>
      <c r="H23" s="52"/>
      <c r="I23" s="52"/>
      <c r="J23" s="32"/>
      <c r="K23" s="4"/>
      <c r="L23" s="4"/>
      <c r="N23" s="71">
        <f>IF(ISTEXT('2 Energi'!E13),'2 Energi'!D13,0)</f>
        <v>0</v>
      </c>
      <c r="O23" s="72" t="str">
        <f>TRIM('2 Energi'!$C$3)</f>
        <v>Energi</v>
      </c>
      <c r="P23" s="71"/>
      <c r="Q23" s="72"/>
    </row>
    <row r="24" spans="1:17" ht="15.75">
      <c r="A24" s="34"/>
      <c r="B24" s="66"/>
      <c r="C24" s="4" t="s">
        <v>157</v>
      </c>
      <c r="D24" s="4"/>
      <c r="E24" s="32"/>
      <c r="F24" s="32"/>
      <c r="G24" s="32"/>
      <c r="H24" s="32"/>
      <c r="I24" s="32"/>
      <c r="J24" s="4"/>
      <c r="K24" s="4"/>
      <c r="L24" s="4"/>
      <c r="N24" s="71">
        <f>IF(ISTEXT('2 Energi'!E14),'2 Energi'!D14,0)</f>
        <v>0</v>
      </c>
      <c r="O24" s="72" t="str">
        <f>TRIM('2 Energi'!$C$3)</f>
        <v>Energi</v>
      </c>
      <c r="P24" s="71"/>
      <c r="Q24" s="72"/>
    </row>
    <row r="25" spans="1:17" ht="15.75">
      <c r="A25" s="34"/>
      <c r="N25" s="71">
        <f>IF(ISTEXT('2 Energi'!E15),'2 Energi'!D15,0)</f>
        <v>0</v>
      </c>
      <c r="O25" s="72" t="str">
        <f>TRIM('2 Energi'!$C$3)</f>
        <v>Energi</v>
      </c>
      <c r="P25" s="71"/>
      <c r="Q25" s="72"/>
    </row>
    <row r="26" spans="1:17" ht="15.75">
      <c r="A26" s="34"/>
      <c r="N26" s="71">
        <f>IF(ISTEXT('2 Energi'!E16),'2 Energi'!D16,0)</f>
        <v>0</v>
      </c>
      <c r="O26" s="72" t="str">
        <f>TRIM('2 Energi'!$C$3)</f>
        <v>Energi</v>
      </c>
      <c r="P26" s="71">
        <f>IF(ISTEXT('2 Energi'!I10),'2 Energi'!H10,0)</f>
        <v>0</v>
      </c>
      <c r="Q26" s="72" t="str">
        <f>TRIM('2 Energi'!$C$3)</f>
        <v>Energi</v>
      </c>
    </row>
    <row r="27" spans="1:17" ht="15.75">
      <c r="A27" s="34"/>
      <c r="N27" s="71">
        <f>IF(ISTEXT('2 Energi'!E17),'2 Energi'!D17,0)</f>
        <v>0</v>
      </c>
      <c r="O27" s="72" t="str">
        <f>TRIM('2 Energi'!$C$3)</f>
        <v>Energi</v>
      </c>
      <c r="P27" s="71">
        <f>IF(ISTEXT('2 Energi'!I11),'2 Energi'!H11,0)</f>
        <v>0</v>
      </c>
      <c r="Q27" s="72" t="str">
        <f>TRIM('2 Energi'!$C$3)</f>
        <v>Energi</v>
      </c>
    </row>
    <row r="28" spans="1:17" ht="15.75">
      <c r="A28" s="34"/>
      <c r="N28" s="71">
        <f>IF(ISTEXT('2 Energi'!E18),'2 Energi'!D18,0)</f>
        <v>0</v>
      </c>
      <c r="O28" s="72" t="str">
        <f>TRIM('2 Energi'!$C$3)</f>
        <v>Energi</v>
      </c>
      <c r="P28" s="71">
        <f>IF(ISTEXT('2 Energi'!I12),'2 Energi'!H12,0)</f>
        <v>0</v>
      </c>
      <c r="Q28" s="72" t="str">
        <f>TRIM('2 Energi'!$C$3)</f>
        <v>Energi</v>
      </c>
    </row>
    <row r="29" spans="1:17" ht="15.75">
      <c r="A29" s="34"/>
      <c r="N29" s="71"/>
      <c r="O29" s="72"/>
      <c r="P29" s="71">
        <f>IF(ISTEXT('2 Energi'!I13),'2 Energi'!H13,0)</f>
        <v>0</v>
      </c>
      <c r="Q29" s="72" t="str">
        <f>TRIM('2 Energi'!$C$3)</f>
        <v>Energi</v>
      </c>
    </row>
    <row r="30" spans="1:17" ht="15.75">
      <c r="A30" s="34"/>
      <c r="N30" s="71"/>
      <c r="O30" s="72"/>
      <c r="P30" s="71">
        <f>IF(ISTEXT('2 Energi'!I14),'2 Energi'!H14,0)</f>
        <v>0</v>
      </c>
      <c r="Q30" s="72" t="str">
        <f>TRIM('2 Energi'!$C$3)</f>
        <v>Energi</v>
      </c>
    </row>
    <row r="31" spans="1:17" ht="15.75">
      <c r="A31" s="34"/>
      <c r="N31" s="71"/>
      <c r="O31" s="72"/>
      <c r="P31" s="71">
        <f>IF(ISTEXT('2 Energi'!I15),'2 Energi'!H15,0)</f>
        <v>0</v>
      </c>
      <c r="Q31" s="72" t="str">
        <f>TRIM('2 Energi'!$C$3)</f>
        <v>Energi</v>
      </c>
    </row>
    <row r="32" spans="1:17" ht="15.75">
      <c r="A32" s="34"/>
      <c r="N32" s="71"/>
      <c r="O32" s="72"/>
      <c r="P32" s="71"/>
      <c r="Q32" s="72"/>
    </row>
    <row r="33" spans="14:15" ht="15.75">
      <c r="N33" s="71">
        <f>IF(ISTEXT('3 Avfall'!E10),'3 Avfall'!D10,0)</f>
        <v>0</v>
      </c>
      <c r="O33" s="72" t="str">
        <f>TRIM('3 Avfall'!$C$3)</f>
        <v>Avfall</v>
      </c>
    </row>
    <row r="34" spans="14:17" ht="15.75">
      <c r="N34" s="71">
        <f>IF(ISTEXT('3 Avfall'!E11),'3 Avfall'!D11,0)</f>
        <v>0</v>
      </c>
      <c r="O34" s="72" t="str">
        <f>TRIM('3 Avfall'!$C$3)</f>
        <v>Avfall</v>
      </c>
      <c r="P34" s="71">
        <f>IF(ISTEXT('3 Avfall'!I10),'3 Avfall'!H10,0)</f>
        <v>0</v>
      </c>
      <c r="Q34" s="72" t="str">
        <f>TRIM('3 Avfall'!$C$3)</f>
        <v>Avfall</v>
      </c>
    </row>
    <row r="35" spans="14:17" ht="15.75">
      <c r="N35" s="71">
        <f>IF(ISTEXT('3 Avfall'!E12),'3 Avfall'!D12,0)</f>
        <v>0</v>
      </c>
      <c r="O35" s="72" t="str">
        <f>TRIM('3 Avfall'!$C$3)</f>
        <v>Avfall</v>
      </c>
      <c r="P35" s="71">
        <f>IF(ISTEXT('3 Avfall'!I11),'3 Avfall'!H11,0)</f>
        <v>0</v>
      </c>
      <c r="Q35" s="72" t="str">
        <f>TRIM('3 Avfall'!$C$3)</f>
        <v>Avfall</v>
      </c>
    </row>
    <row r="36" spans="1:17" ht="15.75">
      <c r="A36" s="40"/>
      <c r="N36" s="71"/>
      <c r="O36" s="72"/>
      <c r="P36" s="71">
        <f>IF(ISTEXT('3 Avfall'!I12),'3 Avfall'!H12,0)</f>
        <v>0</v>
      </c>
      <c r="Q36" s="72" t="str">
        <f>TRIM('3 Avfall'!$C$3)</f>
        <v>Avfall</v>
      </c>
    </row>
    <row r="37" spans="14:17" ht="15.75">
      <c r="N37" s="71"/>
      <c r="O37" s="72"/>
      <c r="P37" s="71">
        <f>IF(ISTEXT('3 Avfall'!I13),'3 Avfall'!H13,0)</f>
        <v>0</v>
      </c>
      <c r="Q37" s="72" t="str">
        <f>TRIM('3 Avfall'!$C$3)</f>
        <v>Avfall</v>
      </c>
    </row>
    <row r="38" spans="14:17" ht="15.75">
      <c r="N38" s="71">
        <f>IF(ISTEXT('4 Råvaror'!E10),'4 Råvaror'!D10,0)</f>
        <v>0</v>
      </c>
      <c r="O38" s="72" t="str">
        <f>TRIM('4 Råvaror'!$C$3)</f>
        <v>Råvaror och förbrukningsartiklar</v>
      </c>
      <c r="P38" s="71">
        <f>IF(ISTEXT('3 Avfall'!I14),'3 Avfall'!H14,0)</f>
        <v>0</v>
      </c>
      <c r="Q38" s="72" t="str">
        <f>TRIM('3 Avfall'!$C$3)</f>
        <v>Avfall</v>
      </c>
    </row>
    <row r="39" spans="14:17" ht="15.75">
      <c r="N39" s="71">
        <f>IF(ISTEXT('4 Råvaror'!E11),'4 Råvaror'!D11,0)</f>
        <v>0</v>
      </c>
      <c r="O39" s="72" t="str">
        <f>TRIM('4 Råvaror'!$C$3)</f>
        <v>Råvaror och förbrukningsartiklar</v>
      </c>
      <c r="P39" s="71">
        <f>IF(ISTEXT('3 Avfall'!I15),'3 Avfall'!H15,0)</f>
        <v>0</v>
      </c>
      <c r="Q39" s="72" t="str">
        <f>TRIM('3 Avfall'!$C$3)</f>
        <v>Avfall</v>
      </c>
    </row>
    <row r="40" spans="14:17" ht="15.75">
      <c r="N40" s="71">
        <f>IF(ISTEXT('4 Råvaror'!E12),'4 Råvaror'!D12,0)</f>
        <v>0</v>
      </c>
      <c r="O40" s="72" t="str">
        <f>TRIM('4 Råvaror'!$C$3)</f>
        <v>Råvaror och förbrukningsartiklar</v>
      </c>
      <c r="P40" s="71">
        <f>IF(ISTEXT('3 Avfall'!I16),'3 Avfall'!H16,0)</f>
        <v>0</v>
      </c>
      <c r="Q40" s="72" t="str">
        <f>TRIM('3 Avfall'!$C$3)</f>
        <v>Avfall</v>
      </c>
    </row>
    <row r="41" spans="14:17" ht="15.75">
      <c r="N41" s="71">
        <f>IF(ISTEXT('4 Råvaror'!E13),'4 Råvaror'!D13,0)</f>
        <v>0</v>
      </c>
      <c r="O41" s="72" t="str">
        <f>TRIM('4 Råvaror'!$C$3)</f>
        <v>Råvaror och förbrukningsartiklar</v>
      </c>
      <c r="P41" s="71"/>
      <c r="Q41" s="72"/>
    </row>
    <row r="42" spans="14:17" ht="15.75">
      <c r="N42" s="71">
        <f>IF(ISTEXT('4 Råvaror'!E14),'4 Råvaror'!D14,0)</f>
        <v>0</v>
      </c>
      <c r="O42" s="72" t="str">
        <f>TRIM('4 Råvaror'!$C$3)</f>
        <v>Råvaror och förbrukningsartiklar</v>
      </c>
      <c r="P42" s="71"/>
      <c r="Q42" s="72"/>
    </row>
    <row r="43" spans="14:17" ht="15.75">
      <c r="N43" s="71">
        <f>IF(ISTEXT('4 Råvaror'!E15),'4 Råvaror'!D15,0)</f>
        <v>0</v>
      </c>
      <c r="O43" s="72" t="str">
        <f>TRIM('4 Råvaror'!$C$3)</f>
        <v>Råvaror och förbrukningsartiklar</v>
      </c>
      <c r="P43" s="71">
        <f>IF(ISTEXT('4 Råvaror'!I10),'4 Råvaror'!H10,0)</f>
        <v>0</v>
      </c>
      <c r="Q43" s="72" t="str">
        <f>TRIM('4 Råvaror'!$C$3)</f>
        <v>Råvaror och förbrukningsartiklar</v>
      </c>
    </row>
    <row r="44" spans="14:17" ht="15.75">
      <c r="N44" s="71">
        <f>IF(ISTEXT('4 Råvaror'!E16),'4 Råvaror'!D16,0)</f>
        <v>0</v>
      </c>
      <c r="O44" s="72" t="str">
        <f>TRIM('4 Råvaror'!$C$3)</f>
        <v>Råvaror och förbrukningsartiklar</v>
      </c>
      <c r="P44" s="71">
        <f>IF(ISTEXT('4 Råvaror'!I11),'4 Råvaror'!H11,0)</f>
        <v>0</v>
      </c>
      <c r="Q44" s="72" t="str">
        <f>TRIM('4 Råvaror'!$C$3)</f>
        <v>Råvaror och förbrukningsartiklar</v>
      </c>
    </row>
    <row r="45" spans="14:17" ht="15.75">
      <c r="N45" s="71"/>
      <c r="O45" s="72"/>
      <c r="P45" s="71">
        <f>IF(ISTEXT('4 Råvaror'!I12),'4 Råvaror'!H12,0)</f>
        <v>0</v>
      </c>
      <c r="Q45" s="72" t="str">
        <f>TRIM('4 Råvaror'!$C$3)</f>
        <v>Råvaror och förbrukningsartiklar</v>
      </c>
    </row>
    <row r="46" spans="14:17" ht="15.75">
      <c r="N46" s="71"/>
      <c r="O46" s="72"/>
      <c r="P46" s="71"/>
      <c r="Q46" s="72"/>
    </row>
    <row r="47" spans="14:17" ht="15.75">
      <c r="N47" s="71">
        <f>IF(ISTEXT('5 Inköp'!E10),'5 Inköp'!D10,0)</f>
        <v>0</v>
      </c>
      <c r="O47" s="72" t="str">
        <f>TRIM('5 Inköp'!$C$3)</f>
        <v>Inköp</v>
      </c>
      <c r="P47" s="71"/>
      <c r="Q47" s="72"/>
    </row>
    <row r="48" spans="14:17" ht="15.75">
      <c r="N48" s="71">
        <f>IF(ISTEXT('5 Inköp'!E11),'5 Inköp'!D11,0)</f>
        <v>0</v>
      </c>
      <c r="O48" s="72" t="str">
        <f>TRIM('5 Inköp'!$C$3)</f>
        <v>Inköp</v>
      </c>
      <c r="P48" s="71">
        <f>IF(ISTEXT('5 Inköp'!I10),'5 Inköp'!H10,0)</f>
        <v>0</v>
      </c>
      <c r="Q48" s="72" t="str">
        <f>TRIM('5 Inköp'!$C$3)</f>
        <v>Inköp</v>
      </c>
    </row>
    <row r="49" spans="14:17" ht="15.75">
      <c r="N49" s="71">
        <f>IF(ISTEXT('5 Inköp'!E12),'5 Inköp'!D12,0)</f>
        <v>0</v>
      </c>
      <c r="O49" s="72" t="str">
        <f>TRIM('5 Inköp'!$C$3)</f>
        <v>Inköp</v>
      </c>
      <c r="P49" s="71">
        <f>IF(ISTEXT('5 Inköp'!I11),'5 Inköp'!H11,0)</f>
        <v>0</v>
      </c>
      <c r="Q49" s="72" t="str">
        <f>TRIM('5 Inköp'!$C$3)</f>
        <v>Inköp</v>
      </c>
    </row>
    <row r="50" spans="14:17" ht="15.75">
      <c r="N50" s="71">
        <f>IF(ISTEXT('5 Inköp'!E13),'5 Inköp'!D13,0)</f>
        <v>0</v>
      </c>
      <c r="O50" s="72" t="str">
        <f>TRIM('5 Inköp'!$C$3)</f>
        <v>Inköp</v>
      </c>
      <c r="P50" s="71">
        <f>IF(ISTEXT('5 Inköp'!I12),'5 Inköp'!H12,0)</f>
        <v>0</v>
      </c>
      <c r="Q50" s="72" t="str">
        <f>TRIM('5 Inköp'!$C$3)</f>
        <v>Inköp</v>
      </c>
    </row>
    <row r="51" spans="14:17" ht="15.75">
      <c r="N51" s="71">
        <f>IF(ISTEXT('5 Inköp'!E14),'5 Inköp'!D14,0)</f>
        <v>0</v>
      </c>
      <c r="O51" s="72" t="str">
        <f>TRIM('5 Inköp'!$C$3)</f>
        <v>Inköp</v>
      </c>
      <c r="P51" s="71">
        <f>IF(ISTEXT('5 Inköp'!I13),'5 Inköp'!H13,0)</f>
        <v>0</v>
      </c>
      <c r="Q51" s="72" t="str">
        <f>TRIM('5 Inköp'!$C$3)</f>
        <v>Inköp</v>
      </c>
    </row>
    <row r="52" spans="14:17" ht="15.75">
      <c r="N52" s="71">
        <f>IF(ISTEXT('5 Inköp'!E15),'5 Inköp'!D15,0)</f>
        <v>0</v>
      </c>
      <c r="O52" s="72" t="str">
        <f>TRIM('5 Inköp'!$C$3)</f>
        <v>Inköp</v>
      </c>
      <c r="P52" s="71">
        <f>IF(ISTEXT('5 Inköp'!I14),'5 Inköp'!H14,0)</f>
        <v>0</v>
      </c>
      <c r="Q52" s="72" t="str">
        <f>TRIM('5 Inköp'!$C$3)</f>
        <v>Inköp</v>
      </c>
    </row>
    <row r="53" spans="14:17" ht="15.75">
      <c r="N53" s="71">
        <f>IF(ISTEXT('5 Inköp'!E16),'5 Inköp'!D16,0)</f>
        <v>0</v>
      </c>
      <c r="O53" s="72" t="str">
        <f>TRIM('5 Inköp'!$C$3)</f>
        <v>Inköp</v>
      </c>
      <c r="P53" s="71"/>
      <c r="Q53" s="72"/>
    </row>
    <row r="54" spans="14:17" ht="15.75">
      <c r="N54" s="71"/>
      <c r="O54" s="72"/>
      <c r="P54" s="71"/>
      <c r="Q54" s="72"/>
    </row>
    <row r="55" spans="14:17" ht="15.75">
      <c r="N55" s="71"/>
      <c r="O55" s="72"/>
      <c r="P55" s="71"/>
      <c r="Q55" s="72"/>
    </row>
    <row r="56" spans="14:17" ht="15.75">
      <c r="N56" s="71">
        <f>IF(ISTEXT('6 Laboratorier'!E10),'6 Laboratorier'!D10,0)</f>
        <v>0</v>
      </c>
      <c r="O56" s="72" t="s">
        <v>19</v>
      </c>
      <c r="P56" s="71"/>
      <c r="Q56" s="72"/>
    </row>
    <row r="57" spans="14:17" ht="15.75">
      <c r="N57" s="71">
        <f>IF(ISTEXT('6 Laboratorier'!E11),'6 Laboratorier'!D11,0)</f>
        <v>0</v>
      </c>
      <c r="O57" s="72" t="s">
        <v>19</v>
      </c>
      <c r="P57" s="71"/>
      <c r="Q57" s="72"/>
    </row>
    <row r="58" spans="14:17" ht="15.75">
      <c r="N58" s="71">
        <f>IF(ISTEXT('6 Laboratorier'!E13),'6 Laboratorier'!D13,0)</f>
        <v>0</v>
      </c>
      <c r="O58" s="72" t="s">
        <v>19</v>
      </c>
      <c r="P58" s="71"/>
      <c r="Q58" s="72"/>
    </row>
    <row r="59" spans="14:17" ht="15.75">
      <c r="N59" s="71">
        <f>IF(ISTEXT('6 Laboratorier'!E15),'6 Laboratorier'!D15,0)</f>
        <v>0</v>
      </c>
      <c r="O59" s="72" t="s">
        <v>19</v>
      </c>
      <c r="P59" s="71">
        <f>IF(ISTEXT('6 Laboratorier'!I10),'6 Laboratorier'!H10,0)</f>
        <v>0</v>
      </c>
      <c r="Q59" s="72" t="s">
        <v>19</v>
      </c>
    </row>
    <row r="60" spans="14:17" ht="15.75">
      <c r="N60" s="71">
        <f>IF(ISTEXT('6 Laboratorier'!E16),'6 Laboratorier'!D16,0)</f>
        <v>0</v>
      </c>
      <c r="O60" s="72" t="s">
        <v>19</v>
      </c>
      <c r="P60" s="71">
        <f>IF(ISTEXT('6 Laboratorier'!I11),'6 Laboratorier'!H11,0)</f>
        <v>0</v>
      </c>
      <c r="Q60" s="72" t="s">
        <v>19</v>
      </c>
    </row>
    <row r="61" spans="14:17" ht="15.75">
      <c r="N61" s="71">
        <f>IF(ISTEXT('6 Laboratorier'!E18),'6 Laboratorier'!D18,0)</f>
        <v>0</v>
      </c>
      <c r="O61" s="72" t="s">
        <v>19</v>
      </c>
      <c r="P61" s="71">
        <f>IF(ISTEXT('6 Laboratorier'!I12),'6 Laboratorier'!H12,0)</f>
        <v>0</v>
      </c>
      <c r="Q61" s="72" t="s">
        <v>19</v>
      </c>
    </row>
    <row r="62" spans="14:17" ht="15.75">
      <c r="N62" s="71">
        <f>IF(ISTEXT('6 Laboratorier'!E19),'6 Laboratorier'!D19,0)</f>
        <v>0</v>
      </c>
      <c r="O62" s="72" t="s">
        <v>19</v>
      </c>
      <c r="P62" s="71">
        <f>IF(ISTEXT('6 Laboratorier'!I13),'6 Laboratorier'!H13,0)</f>
        <v>0</v>
      </c>
      <c r="Q62" s="72" t="s">
        <v>19</v>
      </c>
    </row>
    <row r="63" spans="14:17" ht="15.75">
      <c r="N63" s="71">
        <f>IF(ISTEXT('6 Laboratorier'!E20),'6 Laboratorier'!D20,0)</f>
        <v>0</v>
      </c>
      <c r="O63" s="72" t="s">
        <v>19</v>
      </c>
      <c r="P63" s="71"/>
      <c r="Q63" s="72"/>
    </row>
    <row r="64" spans="14:17" ht="15.75">
      <c r="N64" s="71">
        <f>IF(ISTEXT('6 Laboratorier'!E21),'6 Laboratorier'!D21,0)</f>
        <v>0</v>
      </c>
      <c r="O64" s="72" t="s">
        <v>19</v>
      </c>
      <c r="P64" s="71"/>
      <c r="Q64" s="72"/>
    </row>
    <row r="65" spans="14:17" ht="15.75">
      <c r="N65" s="71">
        <f>IF(ISTEXT('6 Laboratorier'!E22),'6 Laboratorier'!D22,0)</f>
        <v>0</v>
      </c>
      <c r="O65" s="72" t="s">
        <v>19</v>
      </c>
      <c r="P65" s="71"/>
      <c r="Q65" s="72"/>
    </row>
    <row r="66" spans="14:17" ht="15.75">
      <c r="N66" s="71">
        <f>IF(ISTEXT('6 Laboratorier'!E20),'6 Laboratorier'!D20,0)</f>
        <v>0</v>
      </c>
      <c r="O66" s="72" t="s">
        <v>19</v>
      </c>
      <c r="P66" s="71"/>
      <c r="Q66" s="72"/>
    </row>
    <row r="67" spans="14:17" ht="15.75">
      <c r="N67" s="71">
        <f>IF(ISTEXT('6 Laboratorier'!E21),'6 Laboratorier'!D21,0)</f>
        <v>0</v>
      </c>
      <c r="O67" s="72" t="s">
        <v>19</v>
      </c>
      <c r="P67" s="71"/>
      <c r="Q67" s="72"/>
    </row>
    <row r="68" spans="14:15" ht="15.75">
      <c r="N68" s="71"/>
      <c r="O68" s="72"/>
    </row>
    <row r="69" spans="14:15" ht="15.75">
      <c r="N69" s="71"/>
      <c r="O69" s="72"/>
    </row>
  </sheetData>
  <sheetProtection password="E5E8" sheet="1" selectLockedCells="1"/>
  <mergeCells count="16">
    <mergeCell ref="C20:D23"/>
    <mergeCell ref="I22:J22"/>
    <mergeCell ref="I21:J21"/>
    <mergeCell ref="I11:J11"/>
    <mergeCell ref="I18:J18"/>
    <mergeCell ref="I12:J12"/>
    <mergeCell ref="I13:J13"/>
    <mergeCell ref="I16:J16"/>
    <mergeCell ref="I15:J15"/>
    <mergeCell ref="I17:J17"/>
    <mergeCell ref="I14:J14"/>
    <mergeCell ref="H4:L4"/>
    <mergeCell ref="H5:I5"/>
    <mergeCell ref="I9:J9"/>
    <mergeCell ref="E10:F10"/>
    <mergeCell ref="G10:H10"/>
  </mergeCells>
  <conditionalFormatting sqref="H22 I12:I17">
    <cfRule type="cellIs" priority="1" dxfId="7" operator="equal" stopIfTrue="1">
      <formula>"Ja!"</formula>
    </cfRule>
  </conditionalFormatting>
  <conditionalFormatting sqref="E22 I22">
    <cfRule type="cellIs" priority="2" dxfId="10" operator="equal" stopIfTrue="1">
      <formula>"Ja!"</formula>
    </cfRule>
  </conditionalFormatting>
  <conditionalFormatting sqref="I9:J9">
    <cfRule type="cellIs" priority="3" dxfId="7" operator="equal" stopIfTrue="1">
      <formula>"Obligatoriska krav OK"</formula>
    </cfRule>
    <cfRule type="cellIs" priority="4" dxfId="6" operator="notEqual" stopIfTrue="1">
      <formula>"Obligatoriska krav OK"</formula>
    </cfRule>
  </conditionalFormatting>
  <printOptions/>
  <pageMargins left="0.1968503937007874" right="0.2755905511811024" top="0.984251968503937" bottom="0.984251968503937" header="0.5118110236220472" footer="0.5118110236220472"/>
  <pageSetup fitToHeight="1" fitToWidth="1" horizontalDpi="600" verticalDpi="600" orientation="landscape" paperSize="9" scale="97" r:id="rId1"/>
  <headerFooter alignWithMargins="0">
    <oddHeader>&amp;C&amp;"Arial,Kursiv"Dokument: &amp;F</oddHeader>
    <oddFooter>&amp;L&amp;"Arial,Kursiv"&amp;8version 1.14&amp;C&amp;"Arial,Kursiv"&amp;8Flik: &amp;A&amp;R&amp;"Arial,Kursiv"&amp;8 Sida: &amp;P (&amp;N)</oddFooter>
  </headerFooter>
  <ignoredErrors>
    <ignoredError sqref="G17" formula="1"/>
  </ignoredErrors>
</worksheet>
</file>

<file path=xl/worksheets/sheet5.xml><?xml version="1.0" encoding="utf-8"?>
<worksheet xmlns="http://schemas.openxmlformats.org/spreadsheetml/2006/main" xmlns:r="http://schemas.openxmlformats.org/officeDocument/2006/relationships">
  <sheetPr>
    <tabColor indexed="15"/>
    <pageSetUpPr fitToPage="1"/>
  </sheetPr>
  <dimension ref="A1:Q77"/>
  <sheetViews>
    <sheetView showGridLines="0" zoomScalePageLayoutView="0" workbookViewId="0" topLeftCell="A1">
      <selection activeCell="AH18" sqref="AH18"/>
    </sheetView>
  </sheetViews>
  <sheetFormatPr defaultColWidth="9.140625" defaultRowHeight="12.75"/>
  <cols>
    <col min="1" max="1" width="5.57421875" style="3" customWidth="1"/>
    <col min="2" max="2" width="6.57421875" style="3" customWidth="1"/>
    <col min="3" max="3" width="22.140625" style="3" customWidth="1"/>
    <col min="4" max="4" width="28.140625" style="3" customWidth="1"/>
    <col min="5" max="8" width="15.140625" style="33" customWidth="1"/>
    <col min="9" max="9" width="11.421875" style="33" customWidth="1"/>
    <col min="10" max="10" width="11.421875" style="3" customWidth="1"/>
    <col min="11" max="11" width="3.7109375" style="3" customWidth="1"/>
    <col min="12" max="12" width="3.140625" style="3" customWidth="1"/>
    <col min="13" max="13" width="2.140625" style="3" hidden="1" customWidth="1"/>
    <col min="14" max="14" width="23.00390625" style="69" hidden="1" customWidth="1"/>
    <col min="15" max="15" width="39.421875" style="70" hidden="1" customWidth="1"/>
    <col min="16" max="16" width="23.00390625" style="69" hidden="1" customWidth="1"/>
    <col min="17" max="17" width="39.421875" style="70" hidden="1" customWidth="1"/>
    <col min="18" max="18" width="9.140625" style="73" hidden="1" customWidth="1"/>
    <col min="19" max="19" width="9.140625" style="73" customWidth="1"/>
    <col min="20" max="20" width="9.140625" style="3" customWidth="1"/>
    <col min="21" max="16384" width="9.140625" style="3" customWidth="1"/>
  </cols>
  <sheetData>
    <row r="1" spans="14:16" ht="12.75" customHeight="1">
      <c r="N1" s="69" t="s">
        <v>0</v>
      </c>
      <c r="P1" s="69" t="s">
        <v>2</v>
      </c>
    </row>
    <row r="2" spans="14:16" ht="13.5" customHeight="1">
      <c r="N2" s="69" t="s">
        <v>33</v>
      </c>
      <c r="P2" s="69" t="s">
        <v>33</v>
      </c>
    </row>
    <row r="3" spans="2:16" ht="15.75">
      <c r="B3" s="4"/>
      <c r="C3" s="4"/>
      <c r="D3" s="4"/>
      <c r="E3" s="32"/>
      <c r="F3" s="32"/>
      <c r="G3" s="32"/>
      <c r="H3" s="32"/>
      <c r="I3" s="32"/>
      <c r="J3" s="4"/>
      <c r="K3" s="4"/>
      <c r="L3" s="4"/>
      <c r="N3" s="69" t="s">
        <v>34</v>
      </c>
      <c r="P3" s="69" t="s">
        <v>34</v>
      </c>
    </row>
    <row r="4" spans="2:17" ht="20.25">
      <c r="B4" s="4"/>
      <c r="C4" s="30" t="s">
        <v>80</v>
      </c>
      <c r="D4" s="30"/>
      <c r="E4" s="32"/>
      <c r="F4" s="32"/>
      <c r="G4" s="32"/>
      <c r="H4" s="132">
        <f>IF(ISTEXT(Institution!$F$10),Institution!$F$10,"")</f>
      </c>
      <c r="I4" s="132"/>
      <c r="J4" s="132"/>
      <c r="K4" s="132"/>
      <c r="L4" s="132"/>
      <c r="N4" s="71" t="s">
        <v>32</v>
      </c>
      <c r="O4" s="70" t="s">
        <v>35</v>
      </c>
      <c r="P4" s="71" t="s">
        <v>32</v>
      </c>
      <c r="Q4" s="70" t="s">
        <v>35</v>
      </c>
    </row>
    <row r="5" spans="2:16" ht="15.75">
      <c r="B5" s="4"/>
      <c r="C5" s="136"/>
      <c r="D5" s="136"/>
      <c r="E5" s="32"/>
      <c r="F5" s="32"/>
      <c r="G5" s="32"/>
      <c r="H5" s="178">
        <f>IF((Institution!$F$12&gt;39356),Institution!$F$12,"")</f>
      </c>
      <c r="I5" s="178"/>
      <c r="J5" s="134"/>
      <c r="K5" s="134"/>
      <c r="L5" s="135"/>
      <c r="N5" s="71"/>
      <c r="P5" s="71"/>
    </row>
    <row r="6" spans="2:17" ht="15.75">
      <c r="B6" s="4"/>
      <c r="C6" s="4"/>
      <c r="D6" s="4"/>
      <c r="E6" s="32"/>
      <c r="F6" s="32"/>
      <c r="G6" s="32"/>
      <c r="H6" s="4"/>
      <c r="I6" s="4"/>
      <c r="J6" s="4"/>
      <c r="K6" s="4"/>
      <c r="L6" s="4"/>
      <c r="N6" s="71">
        <f>IF(ISTEXT('1 Transporter'!E10),'1 Transporter'!D10,0)</f>
        <v>0</v>
      </c>
      <c r="O6" s="72" t="str">
        <f>TRIM('1 Transporter'!$C$3)</f>
        <v>Transporter - tjänsteresor och pendling</v>
      </c>
      <c r="P6" s="71"/>
      <c r="Q6" s="72"/>
    </row>
    <row r="7" spans="2:17" ht="15.75">
      <c r="B7" s="4"/>
      <c r="C7" s="20" t="s">
        <v>158</v>
      </c>
      <c r="D7" s="99"/>
      <c r="E7" s="100"/>
      <c r="F7" s="100"/>
      <c r="G7" s="100"/>
      <c r="H7" s="32"/>
      <c r="I7" s="32"/>
      <c r="J7" s="4"/>
      <c r="K7" s="4"/>
      <c r="L7" s="4"/>
      <c r="N7" s="71">
        <f>IF(ISTEXT('1 Transporter'!E11),'1 Transporter'!D11,0)</f>
        <v>0</v>
      </c>
      <c r="O7" s="72" t="str">
        <f>TRIM('1 Transporter'!$C$3)</f>
        <v>Transporter - tjänsteresor och pendling</v>
      </c>
      <c r="P7" s="71"/>
      <c r="Q7" s="72"/>
    </row>
    <row r="8" spans="2:17" ht="15.75">
      <c r="B8" s="4"/>
      <c r="C8" s="20" t="s">
        <v>159</v>
      </c>
      <c r="D8" s="99"/>
      <c r="E8" s="100"/>
      <c r="F8" s="100"/>
      <c r="G8" s="100"/>
      <c r="H8" s="32"/>
      <c r="I8" s="32"/>
      <c r="J8" s="4"/>
      <c r="K8" s="4"/>
      <c r="L8" s="4"/>
      <c r="N8" s="71">
        <f>IF(ISTEXT('1 Transporter'!E12),'1 Transporter'!D12,0)</f>
        <v>0</v>
      </c>
      <c r="O8" s="72" t="str">
        <f>TRIM('1 Transporter'!$C$3)</f>
        <v>Transporter - tjänsteresor och pendling</v>
      </c>
      <c r="P8" s="71"/>
      <c r="Q8" s="72"/>
    </row>
    <row r="9" spans="2:17" ht="15.75">
      <c r="B9" s="4"/>
      <c r="C9" s="4"/>
      <c r="D9" s="4"/>
      <c r="E9" s="32"/>
      <c r="F9" s="32"/>
      <c r="G9" s="32"/>
      <c r="H9" s="32"/>
      <c r="I9" s="181" t="str">
        <f>Poängräkning!I9</f>
        <v>Obligatoriska krav ej OK</v>
      </c>
      <c r="J9" s="182"/>
      <c r="K9" s="4"/>
      <c r="L9" s="4"/>
      <c r="N9" s="71">
        <f>IF(ISTEXT('1 Transporter'!E13),'1 Transporter'!D13,0)</f>
        <v>0</v>
      </c>
      <c r="O9" s="72" t="str">
        <f>TRIM('1 Transporter'!$C$3)</f>
        <v>Transporter - tjänsteresor och pendling</v>
      </c>
      <c r="P9" s="71"/>
      <c r="Q9" s="72"/>
    </row>
    <row r="10" spans="2:17" ht="15.75">
      <c r="B10" s="4"/>
      <c r="C10" s="15"/>
      <c r="D10" s="15"/>
      <c r="E10" s="183" t="s">
        <v>82</v>
      </c>
      <c r="F10" s="183"/>
      <c r="G10" s="183" t="s">
        <v>81</v>
      </c>
      <c r="H10" s="183"/>
      <c r="I10" s="41"/>
      <c r="J10" s="4"/>
      <c r="K10" s="4"/>
      <c r="L10" s="4"/>
      <c r="N10" s="71">
        <f>IF(ISTEXT('1 Transporter'!E14),'1 Transporter'!D14,0)</f>
        <v>0</v>
      </c>
      <c r="O10" s="72" t="str">
        <f>TRIM('1 Transporter'!$C$3)</f>
        <v>Transporter - tjänsteresor och pendling</v>
      </c>
      <c r="P10" s="71"/>
      <c r="Q10" s="72"/>
    </row>
    <row r="11" spans="2:17" ht="15.75">
      <c r="B11" s="4"/>
      <c r="C11" s="101" t="s">
        <v>21</v>
      </c>
      <c r="D11" s="15"/>
      <c r="E11" s="54" t="s">
        <v>22</v>
      </c>
      <c r="F11" s="54" t="s">
        <v>23</v>
      </c>
      <c r="G11" s="54" t="s">
        <v>22</v>
      </c>
      <c r="H11" s="54" t="s">
        <v>23</v>
      </c>
      <c r="I11" s="189" t="s">
        <v>71</v>
      </c>
      <c r="J11" s="190"/>
      <c r="K11" s="4"/>
      <c r="L11" s="4"/>
      <c r="N11" s="71">
        <f>IF(ISTEXT('1 Transporter'!E15),'1 Transporter'!D15,0)</f>
        <v>0</v>
      </c>
      <c r="O11" s="72" t="str">
        <f>TRIM('1 Transporter'!$C$3)</f>
        <v>Transporter - tjänsteresor och pendling</v>
      </c>
      <c r="P11" s="71"/>
      <c r="Q11" s="72"/>
    </row>
    <row r="12" spans="2:17" ht="15.75">
      <c r="B12" s="4"/>
      <c r="C12" s="60" t="str">
        <f>'1 Transporter'!C3</f>
        <v>Transporter - tjänsteresor och pendling</v>
      </c>
      <c r="D12" s="61"/>
      <c r="E12" s="51">
        <f>Poängräkning!E12+SUMIF('Egna förslag'!D8:D19,'Poängräkning med egna förslag'!C12,'Egna förslag'!F8:F19)</f>
        <v>0</v>
      </c>
      <c r="F12" s="51">
        <v>1</v>
      </c>
      <c r="G12" s="51">
        <f>Poängräkning!G12+SUMIF('Egna förslag'!I8:I19,'Poängräkning med egna förslag'!C12,'Egna förslag'!K8:K19)</f>
        <v>0</v>
      </c>
      <c r="H12" s="51">
        <v>1</v>
      </c>
      <c r="I12" s="200" t="str">
        <f>IF(E12&gt;=F12,IF(G12&gt;=H12,"Ja!","Nej"),"Nej")</f>
        <v>Nej</v>
      </c>
      <c r="J12" s="201"/>
      <c r="K12" s="4"/>
      <c r="L12" s="4"/>
      <c r="N12" s="71">
        <f>IF(ISTEXT('1 Transporter'!E16),'1 Transporter'!D16,0)</f>
        <v>0</v>
      </c>
      <c r="O12" s="72" t="str">
        <f>TRIM('1 Transporter'!$C$3)</f>
        <v>Transporter - tjänsteresor och pendling</v>
      </c>
      <c r="P12" s="71"/>
      <c r="Q12" s="72"/>
    </row>
    <row r="13" spans="2:17" ht="15.75">
      <c r="B13" s="4"/>
      <c r="C13" s="62" t="str">
        <f>'2 Energi'!C3</f>
        <v>Energi</v>
      </c>
      <c r="D13" s="58"/>
      <c r="E13" s="48">
        <f>Poängräkning!E13+SUMIF('Egna förslag'!D8:D19,'Poängräkning med egna förslag'!C13,'Egna förslag'!F8:F19)</f>
        <v>0</v>
      </c>
      <c r="F13" s="48">
        <v>1</v>
      </c>
      <c r="G13" s="48">
        <f>Poängräkning!G13+SUMIF('Egna förslag'!I8:I19,'Poängräkning med egna förslag'!C13,'Egna förslag'!K8:K19)</f>
        <v>0</v>
      </c>
      <c r="H13" s="48">
        <v>1</v>
      </c>
      <c r="I13" s="196" t="str">
        <f>IF(E13&gt;=F13,IF(G13&gt;=H13,"Ja!","Nej"),"Nej")</f>
        <v>Nej</v>
      </c>
      <c r="J13" s="197"/>
      <c r="K13" s="4"/>
      <c r="L13" s="4"/>
      <c r="N13" s="71">
        <f>IF(ISTEXT('1 Transporter'!E17),'1 Transporter'!D17,0)</f>
        <v>0</v>
      </c>
      <c r="O13" s="72" t="str">
        <f>TRIM('1 Transporter'!$C$3)</f>
        <v>Transporter - tjänsteresor och pendling</v>
      </c>
      <c r="P13" s="71">
        <f>IF(ISTEXT('1 Transporter'!I10),'1 Transporter'!H10,0)</f>
        <v>0</v>
      </c>
      <c r="Q13" s="72" t="str">
        <f>TRIM('1 Transporter'!$C$3)</f>
        <v>Transporter - tjänsteresor och pendling</v>
      </c>
    </row>
    <row r="14" spans="2:17" ht="15.75">
      <c r="B14" s="4"/>
      <c r="C14" s="63" t="s">
        <v>17</v>
      </c>
      <c r="D14" s="59"/>
      <c r="E14" s="48">
        <f>Poängräkning!E14+SUMIF('Egna förslag'!D8:D19,'Poängräkning med egna förslag'!C14,'Egna förslag'!F8:F19)</f>
        <v>0</v>
      </c>
      <c r="F14" s="48">
        <v>1</v>
      </c>
      <c r="G14" s="48">
        <f>Poängräkning!G14+SUMIF('Egna förslag'!I8:I19,'Poängräkning med egna förslag'!C14,'Egna förslag'!K8:K19)</f>
        <v>0</v>
      </c>
      <c r="H14" s="48">
        <v>1</v>
      </c>
      <c r="I14" s="196" t="str">
        <f>IF(E14&gt;=F14,IF(G14&gt;=H14,"Ja!","Nej"),"Nej")</f>
        <v>Nej</v>
      </c>
      <c r="J14" s="197"/>
      <c r="K14" s="4"/>
      <c r="L14" s="4"/>
      <c r="N14" s="71">
        <f>IF(ISTEXT('1 Transporter'!E18),'1 Transporter'!D18,0)</f>
        <v>0</v>
      </c>
      <c r="O14" s="72" t="str">
        <f>TRIM('1 Transporter'!$C$3)</f>
        <v>Transporter - tjänsteresor och pendling</v>
      </c>
      <c r="P14" s="71">
        <f>IF(ISTEXT('1 Transporter'!I11),'1 Transporter'!H11,0)</f>
        <v>0</v>
      </c>
      <c r="Q14" s="72" t="str">
        <f>TRIM('1 Transporter'!$C$3)</f>
        <v>Transporter - tjänsteresor och pendling</v>
      </c>
    </row>
    <row r="15" spans="2:17" ht="15.75">
      <c r="B15" s="4"/>
      <c r="C15" s="63" t="s">
        <v>20</v>
      </c>
      <c r="D15" s="59"/>
      <c r="E15" s="48">
        <f>Poängräkning!E15+SUMIF('Egna förslag'!D8:D19,'Poängräkning med egna förslag'!C15,'Egna förslag'!F8:F19)</f>
        <v>0</v>
      </c>
      <c r="F15" s="48">
        <v>1</v>
      </c>
      <c r="G15" s="48">
        <f>Poängräkning!G15+SUMIF('Egna förslag'!I8:I19,'Poängräkning med egna förslag'!C15,'Egna förslag'!K8:K19)</f>
        <v>0</v>
      </c>
      <c r="H15" s="48">
        <v>1</v>
      </c>
      <c r="I15" s="196" t="str">
        <f>IF(E15&gt;=F15,IF(G15&gt;=H15,"Ja!","Nej"),"Nej")</f>
        <v>Nej</v>
      </c>
      <c r="J15" s="197"/>
      <c r="K15" s="4"/>
      <c r="L15" s="4"/>
      <c r="N15" s="71"/>
      <c r="O15" s="72"/>
      <c r="P15" s="71">
        <f>IF(ISTEXT('1 Transporter'!I12),'1 Transporter'!H12,0)</f>
        <v>0</v>
      </c>
      <c r="Q15" s="72" t="str">
        <f>TRIM('1 Transporter'!$C$3)</f>
        <v>Transporter - tjänsteresor och pendling</v>
      </c>
    </row>
    <row r="16" spans="2:17" ht="15.75">
      <c r="B16" s="4"/>
      <c r="C16" s="63" t="s">
        <v>18</v>
      </c>
      <c r="D16" s="59"/>
      <c r="E16" s="48">
        <f>Poängräkning!E16+SUMIF('Egna förslag'!D8:D19,'Poängräkning med egna förslag'!C16,'Egna förslag'!F8:F19)</f>
        <v>0</v>
      </c>
      <c r="F16" s="48">
        <v>1</v>
      </c>
      <c r="G16" s="48">
        <f>Poängräkning!G16+SUMIF('Egna förslag'!I8:I19,'Poängräkning med egna förslag'!C16,'Egna förslag'!K8:K19)</f>
        <v>0</v>
      </c>
      <c r="H16" s="48">
        <v>1</v>
      </c>
      <c r="I16" s="196" t="str">
        <f>IF(E16&gt;=F16,IF(G16&gt;=H16,"Ja!","Nej"),"Nej")</f>
        <v>Nej</v>
      </c>
      <c r="J16" s="197"/>
      <c r="K16" s="4"/>
      <c r="L16" s="4"/>
      <c r="N16" s="71"/>
      <c r="O16" s="72"/>
      <c r="P16" s="71">
        <f>IF(ISTEXT('1 Transporter'!I13),'1 Transporter'!H13,0)</f>
        <v>0</v>
      </c>
      <c r="Q16" s="72" t="str">
        <f>TRIM('1 Transporter'!$C$3)</f>
        <v>Transporter - tjänsteresor och pendling</v>
      </c>
    </row>
    <row r="17" spans="2:17" ht="15.75">
      <c r="B17" s="4"/>
      <c r="C17" s="64" t="str">
        <f>IF(IF(ISTEXT(Institution!F16),TRUE,FALSE),"Kemiska, biologiska och verkstadstekniska laboratorier","")</f>
        <v>Kemiska, biologiska och verkstadstekniska laboratorier</v>
      </c>
      <c r="D17" s="65"/>
      <c r="E17" s="49">
        <f>IF(IF(ISTEXT(Institution!F16),TRUE,FALSE),(Poängräkning!E17+SUMIF('Egna förslag'!D8:D19,'Poängräkning med egna förslag'!C17,'Egna förslag'!F8:F19)),"")</f>
        <v>0</v>
      </c>
      <c r="F17" s="49">
        <f>IF(IF(ISTEXT(Institution!F16),TRUE,FALSE),1,"")</f>
        <v>1</v>
      </c>
      <c r="G17" s="49">
        <f>IF(IF(ISTEXT(Institution!F16),TRUE,FALSE),(Poängräkning!G17+SUMIF('Egna förslag'!I8:I19,'Poängräkning med egna förslag'!C17,'Egna förslag'!K8:K19)),"")</f>
        <v>0</v>
      </c>
      <c r="H17" s="49">
        <f>IF(IF(ISTEXT(Institution!F16),TRUE,FALSE),1,"")</f>
        <v>1</v>
      </c>
      <c r="I17" s="198" t="str">
        <f>IF(IF(ISTEXT(Institution!F16),TRUE,FALSE),IF(E17&gt;=F17,IF(G17&gt;=H17,"Ja!","Nej"),"Nej"),"")</f>
        <v>Nej</v>
      </c>
      <c r="J17" s="199"/>
      <c r="K17" s="4"/>
      <c r="L17" s="4"/>
      <c r="N17" s="71"/>
      <c r="O17" s="72"/>
      <c r="P17" s="71">
        <f>IF(ISTEXT('1 Transporter'!I14),'1 Transporter'!H14,0)</f>
        <v>0</v>
      </c>
      <c r="Q17" s="72" t="str">
        <f>TRIM('1 Transporter'!$C$3)</f>
        <v>Transporter - tjänsteresor och pendling</v>
      </c>
    </row>
    <row r="18" spans="2:17" ht="15.75">
      <c r="B18" s="4"/>
      <c r="C18" s="53" t="s">
        <v>70</v>
      </c>
      <c r="D18" s="53"/>
      <c r="E18" s="49">
        <f>SUM(E12:E17)</f>
        <v>0</v>
      </c>
      <c r="F18" s="15"/>
      <c r="G18" s="49">
        <f>SUM(G12:G17)</f>
        <v>0</v>
      </c>
      <c r="H18" s="15"/>
      <c r="I18" s="191"/>
      <c r="J18" s="191"/>
      <c r="K18" s="4"/>
      <c r="L18" s="4"/>
      <c r="N18" s="71"/>
      <c r="O18" s="72"/>
      <c r="P18" s="71">
        <f>IF(ISTEXT('1 Transporter'!I15),'1 Transporter'!H15,0)</f>
        <v>0</v>
      </c>
      <c r="Q18" s="72" t="str">
        <f>TRIM('1 Transporter'!$C$3)</f>
        <v>Transporter - tjänsteresor och pendling</v>
      </c>
    </row>
    <row r="19" spans="2:17" ht="15.75">
      <c r="B19" s="4"/>
      <c r="C19" s="15"/>
      <c r="D19" s="15"/>
      <c r="E19" s="15"/>
      <c r="F19" s="15"/>
      <c r="G19" s="15"/>
      <c r="H19" s="15"/>
      <c r="I19" s="15"/>
      <c r="J19" s="4"/>
      <c r="K19" s="4"/>
      <c r="L19" s="4"/>
      <c r="N19" s="71">
        <f>IF(ISTEXT('2 Energi'!E10),'2 Energi'!D10,0)</f>
        <v>0</v>
      </c>
      <c r="O19" s="72" t="str">
        <f>TRIM('2 Energi'!$C$3)</f>
        <v>Energi</v>
      </c>
      <c r="P19" s="71"/>
      <c r="Q19" s="72"/>
    </row>
    <row r="20" spans="1:17" ht="15.75">
      <c r="A20" s="34"/>
      <c r="B20" s="4"/>
      <c r="C20" s="184"/>
      <c r="D20" s="185"/>
      <c r="E20" s="4"/>
      <c r="F20" s="32"/>
      <c r="G20" s="32"/>
      <c r="H20" s="32"/>
      <c r="I20" s="32"/>
      <c r="J20" s="32"/>
      <c r="K20" s="4"/>
      <c r="L20" s="4"/>
      <c r="N20" s="71">
        <f>IF(ISTEXT('2 Energi'!E11),'2 Energi'!D11,0)</f>
        <v>0</v>
      </c>
      <c r="O20" s="72" t="str">
        <f>TRIM('2 Energi'!$C$3)</f>
        <v>Energi</v>
      </c>
      <c r="P20" s="71"/>
      <c r="Q20" s="72"/>
    </row>
    <row r="21" spans="1:17" ht="25.5">
      <c r="A21" s="34"/>
      <c r="B21" s="4"/>
      <c r="C21" s="185"/>
      <c r="D21" s="185"/>
      <c r="E21" s="4"/>
      <c r="F21" s="67" t="s">
        <v>75</v>
      </c>
      <c r="G21" s="68" t="s">
        <v>74</v>
      </c>
      <c r="H21" s="67" t="s">
        <v>72</v>
      </c>
      <c r="I21" s="188" t="s">
        <v>73</v>
      </c>
      <c r="J21" s="188"/>
      <c r="K21" s="4"/>
      <c r="L21" s="4"/>
      <c r="N21" s="71">
        <f>IF(ISTEXT('2 Energi'!E12),'2 Energi'!D12,0)</f>
        <v>0</v>
      </c>
      <c r="O21" s="72" t="str">
        <f>TRIM('2 Energi'!$C$3)</f>
        <v>Energi</v>
      </c>
      <c r="P21" s="71"/>
      <c r="Q21" s="72"/>
    </row>
    <row r="22" spans="1:17" ht="15.75">
      <c r="A22" s="34"/>
      <c r="B22" s="4"/>
      <c r="C22" s="185"/>
      <c r="D22" s="185"/>
      <c r="E22" s="52"/>
      <c r="F22" s="50">
        <f>E18+G18</f>
        <v>0</v>
      </c>
      <c r="G22" s="170" t="str">
        <f>Poängräkning!G22</f>
        <v>60/77*</v>
      </c>
      <c r="H22" s="50" t="str">
        <f>IF(Institution!F16="",IF((E18+G18)&gt;=Poängräkning!R2,"Ja!","Nej"),IF((E18+G18)&gt;=Poängräkning!R3,"Ja!","Nej"))</f>
        <v>Nej</v>
      </c>
      <c r="I22" s="186" t="str">
        <f>IF(H22="Ja!",IF(COUNTIF(I12:J17,"Nej")&gt;0,"Nej","Ja!"),"Nej")</f>
        <v>Nej</v>
      </c>
      <c r="J22" s="187"/>
      <c r="K22" s="4"/>
      <c r="L22" s="4"/>
      <c r="N22" s="71">
        <f>IF(ISTEXT('2 Energi'!E13),'2 Energi'!D13,0)</f>
        <v>0</v>
      </c>
      <c r="O22" s="72" t="str">
        <f>TRIM('2 Energi'!$C$3)</f>
        <v>Energi</v>
      </c>
      <c r="P22" s="71"/>
      <c r="Q22" s="72"/>
    </row>
    <row r="23" spans="1:17" ht="15.75">
      <c r="A23" s="34"/>
      <c r="B23" s="66"/>
      <c r="C23" s="185"/>
      <c r="D23" s="185"/>
      <c r="E23" s="4"/>
      <c r="F23" s="52"/>
      <c r="G23" s="52"/>
      <c r="H23" s="52"/>
      <c r="I23" s="52"/>
      <c r="J23" s="32"/>
      <c r="K23" s="4"/>
      <c r="L23" s="4"/>
      <c r="N23" s="71">
        <f>IF(ISTEXT('2 Energi'!E14),'2 Energi'!D14,0)</f>
        <v>0</v>
      </c>
      <c r="O23" s="72" t="str">
        <f>TRIM('2 Energi'!$C$3)</f>
        <v>Energi</v>
      </c>
      <c r="P23" s="71"/>
      <c r="Q23" s="72"/>
    </row>
    <row r="24" spans="1:17" ht="15.75">
      <c r="A24" s="34"/>
      <c r="B24" s="66"/>
      <c r="C24" s="171" t="s">
        <v>157</v>
      </c>
      <c r="D24" s="4"/>
      <c r="E24" s="32"/>
      <c r="F24" s="32"/>
      <c r="G24" s="32"/>
      <c r="H24" s="32"/>
      <c r="I24" s="32"/>
      <c r="J24" s="4"/>
      <c r="K24" s="4"/>
      <c r="L24" s="4"/>
      <c r="N24" s="71">
        <f>IF(ISTEXT('2 Energi'!E15),'2 Energi'!D15,0)</f>
        <v>0</v>
      </c>
      <c r="O24" s="72" t="str">
        <f>TRIM('2 Energi'!$C$3)</f>
        <v>Energi</v>
      </c>
      <c r="P24" s="71"/>
      <c r="Q24" s="72"/>
    </row>
    <row r="25" spans="1:17" ht="15.75">
      <c r="A25" s="34"/>
      <c r="N25" s="71">
        <f>IF(ISTEXT('2 Energi'!E16),'2 Energi'!D16,0)</f>
        <v>0</v>
      </c>
      <c r="O25" s="72" t="str">
        <f>TRIM('2 Energi'!$C$3)</f>
        <v>Energi</v>
      </c>
      <c r="P25" s="71"/>
      <c r="Q25" s="72"/>
    </row>
    <row r="26" spans="1:17" ht="15.75">
      <c r="A26" s="34"/>
      <c r="N26" s="71">
        <f>IF(ISTEXT('2 Energi'!E17),'2 Energi'!D17,0)</f>
        <v>0</v>
      </c>
      <c r="O26" s="72" t="str">
        <f>TRIM('2 Energi'!$C$3)</f>
        <v>Energi</v>
      </c>
      <c r="P26" s="71"/>
      <c r="Q26" s="72"/>
    </row>
    <row r="27" spans="1:17" ht="15.75">
      <c r="A27" s="34"/>
      <c r="N27" s="71">
        <f>IF(ISTEXT('2 Energi'!E18),'2 Energi'!D18,0)</f>
        <v>0</v>
      </c>
      <c r="O27" s="72" t="str">
        <f>TRIM('2 Energi'!$C$3)</f>
        <v>Energi</v>
      </c>
      <c r="P27" s="71"/>
      <c r="Q27" s="72"/>
    </row>
    <row r="28" spans="1:17" ht="15.75">
      <c r="A28" s="34"/>
      <c r="N28" s="71"/>
      <c r="O28" s="72"/>
      <c r="P28" s="71">
        <f>IF(ISTEXT('2 Energi'!I10),'2 Energi'!H10,0)</f>
        <v>0</v>
      </c>
      <c r="Q28" s="72" t="str">
        <f>TRIM('2 Energi'!$C$3)</f>
        <v>Energi</v>
      </c>
    </row>
    <row r="29" spans="1:17" ht="15.75">
      <c r="A29" s="34"/>
      <c r="N29" s="71"/>
      <c r="O29" s="72"/>
      <c r="P29" s="71">
        <f>IF(ISTEXT('2 Energi'!I11),'2 Energi'!H11,0)</f>
        <v>0</v>
      </c>
      <c r="Q29" s="72" t="str">
        <f>TRIM('2 Energi'!$C$3)</f>
        <v>Energi</v>
      </c>
    </row>
    <row r="30" spans="1:17" ht="15.75">
      <c r="A30" s="34"/>
      <c r="N30" s="71"/>
      <c r="O30" s="72"/>
      <c r="P30" s="71">
        <f>IF(ISTEXT('2 Energi'!I12),'2 Energi'!H12,0)</f>
        <v>0</v>
      </c>
      <c r="Q30" s="72" t="str">
        <f>TRIM('2 Energi'!$C$3)</f>
        <v>Energi</v>
      </c>
    </row>
    <row r="31" spans="1:17" ht="15.75">
      <c r="A31" s="34"/>
      <c r="N31" s="71"/>
      <c r="O31" s="72"/>
      <c r="P31" s="71">
        <f>IF(ISTEXT('2 Energi'!I13),'2 Energi'!H13,0)</f>
        <v>0</v>
      </c>
      <c r="Q31" s="72" t="str">
        <f>TRIM('2 Energi'!$C$3)</f>
        <v>Energi</v>
      </c>
    </row>
    <row r="32" spans="14:17" ht="15.75">
      <c r="N32" s="71">
        <f>IF(ISTEXT('3 Avfall'!E10),'3 Avfall'!D10,0)</f>
        <v>0</v>
      </c>
      <c r="O32" s="72" t="str">
        <f>TRIM('3 Avfall'!$C$3)</f>
        <v>Avfall</v>
      </c>
      <c r="P32" s="71">
        <f>IF(ISTEXT('2 Energi'!I14),'2 Energi'!H14,0)</f>
        <v>0</v>
      </c>
      <c r="Q32" s="72" t="str">
        <f>TRIM('2 Energi'!$C$3)</f>
        <v>Energi</v>
      </c>
    </row>
    <row r="33" spans="14:17" ht="15.75">
      <c r="N33" s="71">
        <f>IF(ISTEXT('3 Avfall'!E11),'3 Avfall'!D11,0)</f>
        <v>0</v>
      </c>
      <c r="O33" s="72" t="str">
        <f>TRIM('3 Avfall'!$C$3)</f>
        <v>Avfall</v>
      </c>
      <c r="P33" s="71">
        <f>IF(ISTEXT('2 Energi'!I15),'2 Energi'!H15,0)</f>
        <v>0</v>
      </c>
      <c r="Q33" s="72" t="str">
        <f>TRIM('2 Energi'!$C$3)</f>
        <v>Energi</v>
      </c>
    </row>
    <row r="34" spans="14:17" ht="15.75">
      <c r="N34" s="71">
        <f>IF(ISTEXT('3 Avfall'!E12),'3 Avfall'!D12,0)</f>
        <v>0</v>
      </c>
      <c r="O34" s="72" t="str">
        <f>TRIM('3 Avfall'!$C$3)</f>
        <v>Avfall</v>
      </c>
      <c r="P34" s="71"/>
      <c r="Q34" s="72"/>
    </row>
    <row r="35" spans="1:17" ht="15.75">
      <c r="A35" s="40"/>
      <c r="N35" s="71"/>
      <c r="O35" s="72"/>
      <c r="P35" s="71"/>
      <c r="Q35" s="72"/>
    </row>
    <row r="36" spans="14:17" ht="15.75">
      <c r="N36" s="71"/>
      <c r="O36" s="72"/>
      <c r="P36" s="71"/>
      <c r="Q36" s="72"/>
    </row>
    <row r="37" spans="14:17" ht="15.75">
      <c r="N37" s="71"/>
      <c r="O37" s="72"/>
      <c r="P37" s="71">
        <f>IF(ISTEXT('3 Avfall'!I10),'3 Avfall'!H10,0)</f>
        <v>0</v>
      </c>
      <c r="Q37" s="72" t="str">
        <f>TRIM('3 Avfall'!$C$3)</f>
        <v>Avfall</v>
      </c>
    </row>
    <row r="38" spans="14:17" ht="15.75">
      <c r="N38" s="71"/>
      <c r="O38" s="72"/>
      <c r="P38" s="71">
        <f>IF(ISTEXT('3 Avfall'!I11),'3 Avfall'!H11,0)</f>
        <v>0</v>
      </c>
      <c r="Q38" s="72" t="str">
        <f>TRIM('3 Avfall'!$C$3)</f>
        <v>Avfall</v>
      </c>
    </row>
    <row r="39" spans="14:17" ht="15.75">
      <c r="N39" s="71"/>
      <c r="O39" s="72"/>
      <c r="P39" s="71">
        <f>IF(ISTEXT('3 Avfall'!I12),'3 Avfall'!H12,0)</f>
        <v>0</v>
      </c>
      <c r="Q39" s="72" t="str">
        <f>TRIM('3 Avfall'!$C$3)</f>
        <v>Avfall</v>
      </c>
    </row>
    <row r="40" spans="14:17" ht="15.75">
      <c r="N40" s="71">
        <f>IF(ISTEXT('4 Råvaror'!E10),'4 Råvaror'!D10,0)</f>
        <v>0</v>
      </c>
      <c r="O40" s="72" t="str">
        <f>TRIM('4 Råvaror'!$C$3)</f>
        <v>Råvaror och förbrukningsartiklar</v>
      </c>
      <c r="P40" s="71">
        <f>IF(ISTEXT('3 Avfall'!I13),'3 Avfall'!H13,0)</f>
        <v>0</v>
      </c>
      <c r="Q40" s="72" t="str">
        <f>TRIM('3 Avfall'!$C$3)</f>
        <v>Avfall</v>
      </c>
    </row>
    <row r="41" spans="14:17" ht="15.75">
      <c r="N41" s="71">
        <f>IF(ISTEXT('4 Råvaror'!E11),'4 Råvaror'!D11,0)</f>
        <v>0</v>
      </c>
      <c r="O41" s="72" t="str">
        <f>TRIM('4 Råvaror'!$C$3)</f>
        <v>Råvaror och förbrukningsartiklar</v>
      </c>
      <c r="P41" s="71">
        <f>IF(ISTEXT('3 Avfall'!I14),'3 Avfall'!H14,0)</f>
        <v>0</v>
      </c>
      <c r="Q41" s="72" t="str">
        <f>TRIM('3 Avfall'!$C$3)</f>
        <v>Avfall</v>
      </c>
    </row>
    <row r="42" spans="14:17" ht="15.75">
      <c r="N42" s="71">
        <f>IF(ISTEXT('4 Råvaror'!E12),'4 Råvaror'!D12,0)</f>
        <v>0</v>
      </c>
      <c r="O42" s="72" t="str">
        <f>TRIM('4 Råvaror'!$C$3)</f>
        <v>Råvaror och förbrukningsartiklar</v>
      </c>
      <c r="P42" s="71">
        <f>IF(ISTEXT('3 Avfall'!I15),'3 Avfall'!H15,0)</f>
        <v>0</v>
      </c>
      <c r="Q42" s="72" t="str">
        <f>TRIM('3 Avfall'!$C$3)</f>
        <v>Avfall</v>
      </c>
    </row>
    <row r="43" spans="14:17" ht="15.75">
      <c r="N43" s="71">
        <f>IF(ISTEXT('4 Råvaror'!E13),'4 Råvaror'!D13,0)</f>
        <v>0</v>
      </c>
      <c r="O43" s="72" t="str">
        <f>TRIM('4 Råvaror'!$C$3)</f>
        <v>Råvaror och förbrukningsartiklar</v>
      </c>
      <c r="P43" s="71">
        <f>IF(ISTEXT('3 Avfall'!I16),'3 Avfall'!H16,0)</f>
        <v>0</v>
      </c>
      <c r="Q43" s="72" t="str">
        <f>TRIM('3 Avfall'!$C$3)</f>
        <v>Avfall</v>
      </c>
    </row>
    <row r="44" spans="14:17" ht="15.75">
      <c r="N44" s="71">
        <f>IF(ISTEXT('4 Råvaror'!E14),'4 Råvaror'!D14,0)</f>
        <v>0</v>
      </c>
      <c r="O44" s="72" t="str">
        <f>TRIM('4 Råvaror'!$C$3)</f>
        <v>Råvaror och förbrukningsartiklar</v>
      </c>
      <c r="P44" s="71"/>
      <c r="Q44" s="72"/>
    </row>
    <row r="45" spans="14:17" ht="15.75">
      <c r="N45" s="71">
        <f>IF(ISTEXT('4 Råvaror'!E15),'4 Råvaror'!D15,0)</f>
        <v>0</v>
      </c>
      <c r="O45" s="72" t="str">
        <f>TRIM('4 Råvaror'!$C$3)</f>
        <v>Råvaror och förbrukningsartiklar</v>
      </c>
      <c r="P45" s="71"/>
      <c r="Q45" s="72"/>
    </row>
    <row r="46" spans="14:17" ht="15.75">
      <c r="N46" s="71">
        <f>IF(ISTEXT('4 Råvaror'!E16),'4 Råvaror'!D16,0)</f>
        <v>0</v>
      </c>
      <c r="O46" s="72" t="str">
        <f>TRIM('4 Råvaror'!$C$3)</f>
        <v>Råvaror och förbrukningsartiklar</v>
      </c>
      <c r="P46" s="71"/>
      <c r="Q46" s="72"/>
    </row>
    <row r="47" spans="14:17" ht="15.75">
      <c r="N47" s="71"/>
      <c r="O47" s="72"/>
      <c r="P47" s="71">
        <f>IF(ISTEXT('4 Råvaror'!I10),'4 Råvaror'!H10,0)</f>
        <v>0</v>
      </c>
      <c r="Q47" s="72" t="str">
        <f>TRIM('4 Råvaror'!$C$3)</f>
        <v>Råvaror och förbrukningsartiklar</v>
      </c>
    </row>
    <row r="48" spans="14:17" ht="15.75">
      <c r="N48" s="71"/>
      <c r="O48" s="72"/>
      <c r="P48" s="71">
        <f>IF(ISTEXT('4 Råvaror'!I11),'4 Råvaror'!H11,0)</f>
        <v>0</v>
      </c>
      <c r="Q48" s="72" t="str">
        <f>TRIM('4 Råvaror'!$C$3)</f>
        <v>Råvaror och förbrukningsartiklar</v>
      </c>
    </row>
    <row r="49" spans="14:17" ht="15.75">
      <c r="N49" s="71">
        <f>IF(ISTEXT('5 Inköp'!E10),'5 Inköp'!D10,0)</f>
        <v>0</v>
      </c>
      <c r="O49" s="72" t="str">
        <f>TRIM('5 Inköp'!$C$3)</f>
        <v>Inköp</v>
      </c>
      <c r="P49" s="71">
        <f>IF(ISTEXT('4 Råvaror'!I12),'4 Råvaror'!H12,0)</f>
        <v>0</v>
      </c>
      <c r="Q49" s="72" t="str">
        <f>TRIM('4 Råvaror'!$C$3)</f>
        <v>Råvaror och förbrukningsartiklar</v>
      </c>
    </row>
    <row r="50" spans="14:17" ht="15.75">
      <c r="N50" s="71">
        <f>IF(ISTEXT('5 Inköp'!E11),'5 Inköp'!D11,0)</f>
        <v>0</v>
      </c>
      <c r="O50" s="72" t="str">
        <f>TRIM('5 Inköp'!$C$3)</f>
        <v>Inköp</v>
      </c>
      <c r="P50" s="71"/>
      <c r="Q50" s="72"/>
    </row>
    <row r="51" spans="14:17" ht="15.75">
      <c r="N51" s="71">
        <f>IF(ISTEXT('5 Inköp'!E12),'5 Inköp'!D12,0)</f>
        <v>0</v>
      </c>
      <c r="O51" s="72" t="str">
        <f>TRIM('5 Inköp'!$C$3)</f>
        <v>Inköp</v>
      </c>
      <c r="P51" s="71"/>
      <c r="Q51" s="72"/>
    </row>
    <row r="52" spans="14:17" ht="15.75">
      <c r="N52" s="71">
        <f>IF(ISTEXT('5 Inköp'!E13),'5 Inköp'!D13,0)</f>
        <v>0</v>
      </c>
      <c r="O52" s="72" t="str">
        <f>TRIM('5 Inköp'!$C$3)</f>
        <v>Inköp</v>
      </c>
      <c r="P52" s="71"/>
      <c r="Q52" s="72"/>
    </row>
    <row r="53" spans="14:17" ht="15.75">
      <c r="N53" s="71">
        <f>IF(ISTEXT('5 Inköp'!E14),'5 Inköp'!D14,0)</f>
        <v>0</v>
      </c>
      <c r="O53" s="72" t="str">
        <f>TRIM('5 Inköp'!$C$3)</f>
        <v>Inköp</v>
      </c>
      <c r="P53" s="71"/>
      <c r="Q53" s="72"/>
    </row>
    <row r="54" spans="14:17" ht="15.75">
      <c r="N54" s="71">
        <f>IF(ISTEXT('5 Inköp'!E15),'5 Inköp'!D15,0)</f>
        <v>0</v>
      </c>
      <c r="O54" s="72" t="str">
        <f>TRIM('5 Inköp'!$C$3)</f>
        <v>Inköp</v>
      </c>
      <c r="P54" s="71"/>
      <c r="Q54" s="72"/>
    </row>
    <row r="55" spans="14:17" ht="15.75">
      <c r="N55" s="71">
        <f>IF(ISTEXT('5 Inköp'!E16),'5 Inköp'!D16,0)</f>
        <v>0</v>
      </c>
      <c r="O55" s="72" t="str">
        <f>TRIM('5 Inköp'!$C$3)</f>
        <v>Inköp</v>
      </c>
      <c r="P55" s="71">
        <f>IF(ISTEXT('5 Inköp'!I10),'5 Inköp'!H10,0)</f>
        <v>0</v>
      </c>
      <c r="Q55" s="72" t="str">
        <f>TRIM('5 Inköp'!$C$3)</f>
        <v>Inköp</v>
      </c>
    </row>
    <row r="56" spans="14:17" ht="15.75">
      <c r="N56" s="71"/>
      <c r="O56" s="72"/>
      <c r="P56" s="71">
        <f>IF(ISTEXT('5 Inköp'!I11),'5 Inköp'!H11,0)</f>
        <v>0</v>
      </c>
      <c r="Q56" s="72" t="str">
        <f>TRIM('5 Inköp'!$C$3)</f>
        <v>Inköp</v>
      </c>
    </row>
    <row r="57" spans="14:17" ht="15.75">
      <c r="N57" s="71"/>
      <c r="O57" s="72"/>
      <c r="P57" s="71">
        <f>IF(ISTEXT('5 Inköp'!I12),'5 Inköp'!H12,0)</f>
        <v>0</v>
      </c>
      <c r="Q57" s="72" t="str">
        <f>TRIM('5 Inköp'!$C$3)</f>
        <v>Inköp</v>
      </c>
    </row>
    <row r="58" spans="14:17" ht="15.75">
      <c r="N58" s="71">
        <f>IF(ISTEXT('6 Laboratorier'!E10),'6 Laboratorier'!D10,0)</f>
        <v>0</v>
      </c>
      <c r="O58" s="72" t="str">
        <f>TRIM('6 Laboratorier'!$C$3)</f>
        <v>Kemiska, biologiska och verkstadstekniska laboratorier</v>
      </c>
      <c r="P58" s="71">
        <f>IF(ISTEXT('5 Inköp'!I13),'5 Inköp'!H13,0)</f>
        <v>0</v>
      </c>
      <c r="Q58" s="72" t="str">
        <f>TRIM('5 Inköp'!$C$3)</f>
        <v>Inköp</v>
      </c>
    </row>
    <row r="59" spans="14:17" ht="15.75">
      <c r="N59" s="71">
        <f>IF(ISTEXT('6 Laboratorier'!E11),'6 Laboratorier'!D11,0)</f>
        <v>0</v>
      </c>
      <c r="O59" s="72" t="str">
        <f>TRIM('6 Laboratorier'!$C$3)</f>
        <v>Kemiska, biologiska och verkstadstekniska laboratorier</v>
      </c>
      <c r="P59" s="71">
        <f>IF(ISTEXT('5 Inköp'!I14),'5 Inköp'!H14,0)</f>
        <v>0</v>
      </c>
      <c r="Q59" s="72" t="str">
        <f>TRIM('5 Inköp'!$C$3)</f>
        <v>Inköp</v>
      </c>
    </row>
    <row r="60" spans="14:17" ht="15.75">
      <c r="N60" s="71">
        <f>IF(ISTEXT('6 Laboratorier'!E12),'6 Laboratorier'!D12,0)</f>
        <v>0</v>
      </c>
      <c r="O60" s="72" t="str">
        <f>TRIM('6 Laboratorier'!$C$3)</f>
        <v>Kemiska, biologiska och verkstadstekniska laboratorier</v>
      </c>
      <c r="P60" s="71"/>
      <c r="Q60" s="72"/>
    </row>
    <row r="61" spans="14:17" ht="15.75">
      <c r="N61" s="71">
        <f>IF(ISTEXT('6 Laboratorier'!E13),'6 Laboratorier'!D13,0)</f>
        <v>0</v>
      </c>
      <c r="O61" s="72" t="str">
        <f>TRIM('6 Laboratorier'!$C$3)</f>
        <v>Kemiska, biologiska och verkstadstekniska laboratorier</v>
      </c>
      <c r="P61" s="71"/>
      <c r="Q61" s="72"/>
    </row>
    <row r="62" spans="14:17" ht="15.75">
      <c r="N62" s="71">
        <f>IF(ISTEXT('6 Laboratorier'!E14),'6 Laboratorier'!D14,0)</f>
        <v>0</v>
      </c>
      <c r="O62" s="72" t="str">
        <f>TRIM('6 Laboratorier'!$C$3)</f>
        <v>Kemiska, biologiska och verkstadstekniska laboratorier</v>
      </c>
      <c r="P62" s="71"/>
      <c r="Q62" s="72"/>
    </row>
    <row r="63" spans="14:17" ht="15.75">
      <c r="N63" s="71">
        <f>IF(ISTEXT('6 Laboratorier'!E15),'6 Laboratorier'!D15,0)</f>
        <v>0</v>
      </c>
      <c r="O63" s="72" t="str">
        <f>TRIM('6 Laboratorier'!$C$3)</f>
        <v>Kemiska, biologiska och verkstadstekniska laboratorier</v>
      </c>
      <c r="P63" s="71"/>
      <c r="Q63" s="72"/>
    </row>
    <row r="64" spans="14:17" ht="15.75">
      <c r="N64" s="71">
        <f>IF(ISTEXT('6 Laboratorier'!E16),'6 Laboratorier'!D16,0)</f>
        <v>0</v>
      </c>
      <c r="O64" s="72" t="str">
        <f>TRIM('6 Laboratorier'!$C$3)</f>
        <v>Kemiska, biologiska och verkstadstekniska laboratorier</v>
      </c>
      <c r="P64" s="71"/>
      <c r="Q64" s="72"/>
    </row>
    <row r="65" spans="14:17" ht="15.75">
      <c r="N65" s="71">
        <f>IF(ISTEXT('6 Laboratorier'!E17),'6 Laboratorier'!D17,0)</f>
        <v>0</v>
      </c>
      <c r="O65" s="72" t="str">
        <f>TRIM('6 Laboratorier'!$C$3)</f>
        <v>Kemiska, biologiska och verkstadstekniska laboratorier</v>
      </c>
      <c r="P65" s="71"/>
      <c r="Q65" s="72"/>
    </row>
    <row r="66" spans="14:17" ht="15.75">
      <c r="N66" s="71">
        <f>IF(ISTEXT('6 Laboratorier'!E18),'6 Laboratorier'!D18,0)</f>
        <v>0</v>
      </c>
      <c r="O66" s="72" t="str">
        <f>TRIM('6 Laboratorier'!$C$3)</f>
        <v>Kemiska, biologiska och verkstadstekniska laboratorier</v>
      </c>
      <c r="P66" s="71"/>
      <c r="Q66" s="72"/>
    </row>
    <row r="67" spans="14:17" ht="15.75">
      <c r="N67" s="71">
        <f>IF(ISTEXT('6 Laboratorier'!E19),'6 Laboratorier'!D19,0)</f>
        <v>0</v>
      </c>
      <c r="O67" s="72" t="str">
        <f>TRIM('6 Laboratorier'!$C$3)</f>
        <v>Kemiska, biologiska och verkstadstekniska laboratorier</v>
      </c>
      <c r="P67" s="71"/>
      <c r="Q67" s="72"/>
    </row>
    <row r="68" spans="14:17" ht="15.75">
      <c r="N68" s="71">
        <f>IF(ISTEXT('6 Laboratorier'!E20),'6 Laboratorier'!D20,0)</f>
        <v>0</v>
      </c>
      <c r="O68" s="72" t="str">
        <f>TRIM('6 Laboratorier'!$C$3)</f>
        <v>Kemiska, biologiska och verkstadstekniska laboratorier</v>
      </c>
      <c r="P68" s="71"/>
      <c r="Q68" s="72"/>
    </row>
    <row r="69" spans="14:17" ht="15.75">
      <c r="N69" s="71">
        <f>IF(ISTEXT('6 Laboratorier'!E21),'6 Laboratorier'!D21,0)</f>
        <v>0</v>
      </c>
      <c r="O69" s="72" t="str">
        <f>TRIM('6 Laboratorier'!$C$3)</f>
        <v>Kemiska, biologiska och verkstadstekniska laboratorier</v>
      </c>
      <c r="P69" s="71">
        <f>IF(ISTEXT('6 Laboratorier'!I10),'6 Laboratorier'!H10,0)</f>
        <v>0</v>
      </c>
      <c r="Q69" s="72" t="str">
        <f>TRIM('6 Laboratorier'!$C$3)</f>
        <v>Kemiska, biologiska och verkstadstekniska laboratorier</v>
      </c>
    </row>
    <row r="70" spans="14:17" ht="15.75">
      <c r="N70" s="71">
        <f>IF(ISTEXT('6 Laboratorier'!E22),'6 Laboratorier'!D22,0)</f>
        <v>0</v>
      </c>
      <c r="O70" s="72" t="str">
        <f>TRIM('6 Laboratorier'!$C$3)</f>
        <v>Kemiska, biologiska och verkstadstekniska laboratorier</v>
      </c>
      <c r="P70" s="71">
        <f>IF(ISTEXT('6 Laboratorier'!I11),'6 Laboratorier'!H11,0)</f>
        <v>0</v>
      </c>
      <c r="Q70" s="72" t="str">
        <f>TRIM('6 Laboratorier'!$C$3)</f>
        <v>Kemiska, biologiska och verkstadstekniska laboratorier</v>
      </c>
    </row>
    <row r="71" spans="14:17" ht="15.75">
      <c r="N71" s="71"/>
      <c r="O71" s="72"/>
      <c r="P71" s="71">
        <f>IF(ISTEXT('6 Laboratorier'!I12),'6 Laboratorier'!H12,0)</f>
        <v>0</v>
      </c>
      <c r="Q71" s="72" t="str">
        <f>TRIM('6 Laboratorier'!$C$3)</f>
        <v>Kemiska, biologiska och verkstadstekniska laboratorier</v>
      </c>
    </row>
    <row r="72" spans="14:17" ht="15.75">
      <c r="N72" s="71"/>
      <c r="O72" s="72"/>
      <c r="P72" s="71">
        <f>IF(ISTEXT('6 Laboratorier'!I13),'6 Laboratorier'!H13,0)</f>
        <v>0</v>
      </c>
      <c r="Q72" s="72" t="str">
        <f>TRIM('6 Laboratorier'!$C$3)</f>
        <v>Kemiska, biologiska och verkstadstekniska laboratorier</v>
      </c>
    </row>
    <row r="73" spans="14:17" ht="15.75">
      <c r="N73" s="71"/>
      <c r="O73" s="72"/>
      <c r="P73" s="71"/>
      <c r="Q73" s="72"/>
    </row>
    <row r="74" spans="14:17" ht="15.75">
      <c r="N74" s="71"/>
      <c r="O74" s="72"/>
      <c r="P74" s="71"/>
      <c r="Q74" s="72"/>
    </row>
    <row r="75" spans="14:17" ht="15.75">
      <c r="N75" s="71"/>
      <c r="O75" s="72"/>
      <c r="P75" s="71"/>
      <c r="Q75" s="72"/>
    </row>
    <row r="76" spans="14:17" ht="15.75">
      <c r="N76" s="71"/>
      <c r="O76" s="72"/>
      <c r="P76" s="71"/>
      <c r="Q76" s="72"/>
    </row>
    <row r="77" spans="16:17" ht="15.75">
      <c r="P77" s="71"/>
      <c r="Q77" s="72"/>
    </row>
  </sheetData>
  <sheetProtection password="E5E8" sheet="1" selectLockedCells="1"/>
  <mergeCells count="15">
    <mergeCell ref="C20:D23"/>
    <mergeCell ref="I22:J22"/>
    <mergeCell ref="I21:J21"/>
    <mergeCell ref="I11:J11"/>
    <mergeCell ref="I18:J18"/>
    <mergeCell ref="I12:J12"/>
    <mergeCell ref="I13:J13"/>
    <mergeCell ref="I14:J14"/>
    <mergeCell ref="I15:J15"/>
    <mergeCell ref="I9:J9"/>
    <mergeCell ref="I16:J16"/>
    <mergeCell ref="I17:J17"/>
    <mergeCell ref="E10:F10"/>
    <mergeCell ref="G10:H10"/>
    <mergeCell ref="H5:I5"/>
  </mergeCells>
  <conditionalFormatting sqref="E22">
    <cfRule type="cellIs" priority="1" dxfId="10" operator="equal" stopIfTrue="1">
      <formula>"Ja!"</formula>
    </cfRule>
  </conditionalFormatting>
  <conditionalFormatting sqref="I22:J22">
    <cfRule type="cellIs" priority="2" dxfId="9" operator="equal" stopIfTrue="1">
      <formula>"Ja!"</formula>
    </cfRule>
  </conditionalFormatting>
  <conditionalFormatting sqref="H22 I12:J17">
    <cfRule type="cellIs" priority="3" dxfId="8" operator="equal" stopIfTrue="1">
      <formula>"Ja!"</formula>
    </cfRule>
  </conditionalFormatting>
  <conditionalFormatting sqref="I9:J9">
    <cfRule type="cellIs" priority="4" dxfId="7" operator="equal" stopIfTrue="1">
      <formula>"Obligatoriska krav OK"</formula>
    </cfRule>
    <cfRule type="cellIs" priority="5" dxfId="6" operator="notEqual" stopIfTrue="1">
      <formula>"Obligatoriska krav OK"</formula>
    </cfRule>
  </conditionalFormatting>
  <printOptions/>
  <pageMargins left="0.1968503937007874" right="0.2755905511811024" top="0.984251968503937" bottom="0.984251968503937" header="0.5118110236220472" footer="0.5118110236220472"/>
  <pageSetup fitToHeight="1" fitToWidth="1" horizontalDpi="600" verticalDpi="600" orientation="landscape" paperSize="9" scale="97" r:id="rId1"/>
  <headerFooter alignWithMargins="0">
    <oddHeader>&amp;C&amp;"Arial,Kursiv"Dokument: &amp;F</oddHeader>
    <oddFooter>&amp;L&amp;"Arial,Kursiv"&amp;8version 1.14&amp;C&amp;"Arial,Kursiv"&amp;8Flik: &amp;A&amp;R&amp;"Arial,Kursiv"&amp;8 Sida: &amp;P (&amp;N)</oddFooter>
  </headerFooter>
  <ignoredErrors>
    <ignoredError sqref="G17" formula="1"/>
  </ignoredErrors>
</worksheet>
</file>

<file path=xl/worksheets/sheet6.xml><?xml version="1.0" encoding="utf-8"?>
<worksheet xmlns="http://schemas.openxmlformats.org/spreadsheetml/2006/main" xmlns:r="http://schemas.openxmlformats.org/officeDocument/2006/relationships">
  <sheetPr>
    <tabColor indexed="41"/>
    <pageSetUpPr fitToPage="1"/>
  </sheetPr>
  <dimension ref="A2:Q20"/>
  <sheetViews>
    <sheetView showGridLines="0" zoomScalePageLayoutView="0" workbookViewId="0" topLeftCell="A1">
      <pane ySplit="9" topLeftCell="A10" activePane="bottomLeft" state="frozen"/>
      <selection pane="topLeft" activeCell="E32" sqref="E32"/>
      <selection pane="bottomLeft" activeCell="E10" sqref="E10"/>
    </sheetView>
  </sheetViews>
  <sheetFormatPr defaultColWidth="9.140625" defaultRowHeight="12.75"/>
  <cols>
    <col min="1" max="1" width="5.57421875" style="3" customWidth="1"/>
    <col min="2" max="2" width="9.140625" style="24" customWidth="1"/>
    <col min="3" max="3" width="40.7109375" style="11" customWidth="1"/>
    <col min="4" max="4" width="6.140625" style="12" bestFit="1" customWidth="1"/>
    <col min="5" max="5" width="9.140625" style="12" customWidth="1"/>
    <col min="6" max="6" width="9.140625" style="29" customWidth="1"/>
    <col min="7" max="7" width="40.7109375" style="13" customWidth="1"/>
    <col min="8" max="8" width="6.140625" style="12" bestFit="1" customWidth="1"/>
    <col min="9" max="9" width="9.140625" style="12" customWidth="1"/>
    <col min="10" max="10" width="9.140625" style="29" customWidth="1"/>
    <col min="11" max="11" width="14.140625" style="3" bestFit="1" customWidth="1"/>
    <col min="12" max="16384" width="9.140625" style="3" customWidth="1"/>
  </cols>
  <sheetData>
    <row r="1" ht="12.75" customHeight="1"/>
    <row r="2" spans="2:10" ht="13.5" customHeight="1">
      <c r="B2" s="22"/>
      <c r="C2" s="5"/>
      <c r="D2" s="6"/>
      <c r="E2" s="6"/>
      <c r="F2" s="27"/>
      <c r="G2" s="7"/>
      <c r="H2" s="6"/>
      <c r="I2" s="6"/>
      <c r="J2" s="27"/>
    </row>
    <row r="3" spans="2:17" ht="20.25">
      <c r="B3" s="22"/>
      <c r="C3" s="42" t="s">
        <v>57</v>
      </c>
      <c r="D3" s="6"/>
      <c r="E3" s="6"/>
      <c r="F3" s="27"/>
      <c r="G3" s="202">
        <f>IF(ISTEXT(Institution!$F$10),Institution!$F$10,"")</f>
      </c>
      <c r="H3" s="203"/>
      <c r="I3" s="203"/>
      <c r="J3" s="4"/>
      <c r="M3" s="34"/>
      <c r="N3" s="34"/>
      <c r="O3" s="34"/>
      <c r="P3" s="34"/>
      <c r="Q3" s="34"/>
    </row>
    <row r="4" spans="2:17" ht="20.25">
      <c r="B4" s="22"/>
      <c r="C4" s="42"/>
      <c r="D4" s="6"/>
      <c r="E4" s="6"/>
      <c r="F4" s="27"/>
      <c r="G4" s="204">
        <f>IF((Institution!$F$12&gt;39356),Institution!$F$12,"")</f>
      </c>
      <c r="H4" s="203"/>
      <c r="I4" s="203"/>
      <c r="J4" s="4"/>
      <c r="M4" s="34"/>
      <c r="N4" s="137"/>
      <c r="O4" s="137"/>
      <c r="P4" s="137"/>
      <c r="Q4" s="137"/>
    </row>
    <row r="5" spans="2:17" ht="15.75">
      <c r="B5" s="22"/>
      <c r="C5" s="5"/>
      <c r="D5" s="6"/>
      <c r="E5" s="6"/>
      <c r="F5" s="27"/>
      <c r="G5" s="7"/>
      <c r="H5" s="6"/>
      <c r="I5" s="6"/>
      <c r="J5" s="27"/>
      <c r="M5" s="34"/>
      <c r="N5" s="138"/>
      <c r="O5" s="137"/>
      <c r="P5" s="137"/>
      <c r="Q5" s="139"/>
    </row>
    <row r="6" spans="2:17" ht="15.75">
      <c r="B6" s="22"/>
      <c r="C6" s="21" t="s">
        <v>10</v>
      </c>
      <c r="D6" s="6"/>
      <c r="E6" s="6"/>
      <c r="F6" s="27"/>
      <c r="G6" s="7"/>
      <c r="H6" s="6"/>
      <c r="I6" s="6"/>
      <c r="J6" s="27"/>
      <c r="M6" s="34"/>
      <c r="N6" s="34"/>
      <c r="O6" s="34"/>
      <c r="P6" s="34"/>
      <c r="Q6" s="34"/>
    </row>
    <row r="7" spans="2:17" ht="15.75">
      <c r="B7" s="22"/>
      <c r="C7" s="21" t="s">
        <v>15</v>
      </c>
      <c r="D7" s="6"/>
      <c r="E7" s="6"/>
      <c r="F7" s="27"/>
      <c r="G7" s="7"/>
      <c r="H7" s="6"/>
      <c r="I7" s="6"/>
      <c r="J7" s="27"/>
      <c r="M7" s="34"/>
      <c r="N7" s="34"/>
      <c r="O7" s="34"/>
      <c r="P7" s="34"/>
      <c r="Q7" s="34"/>
    </row>
    <row r="8" spans="2:17" ht="15.75">
      <c r="B8" s="22"/>
      <c r="C8" s="5"/>
      <c r="D8" s="6"/>
      <c r="E8" s="6"/>
      <c r="F8" s="27"/>
      <c r="G8" s="7"/>
      <c r="H8" s="6"/>
      <c r="I8" s="6"/>
      <c r="J8" s="27"/>
      <c r="M8" s="34"/>
      <c r="N8" s="34"/>
      <c r="O8" s="34"/>
      <c r="P8" s="34"/>
      <c r="Q8" s="34"/>
    </row>
    <row r="9" spans="2:10" s="14" customFormat="1" ht="13.5" thickBot="1">
      <c r="B9" s="23"/>
      <c r="C9" s="16" t="s">
        <v>0</v>
      </c>
      <c r="D9" s="17" t="s">
        <v>1</v>
      </c>
      <c r="E9" s="17" t="s">
        <v>3</v>
      </c>
      <c r="F9" s="28"/>
      <c r="G9" s="18" t="s">
        <v>2</v>
      </c>
      <c r="H9" s="19" t="s">
        <v>1</v>
      </c>
      <c r="I9" s="19" t="s">
        <v>3</v>
      </c>
      <c r="J9" s="28"/>
    </row>
    <row r="10" spans="1:10" ht="68.25" customHeight="1">
      <c r="A10" s="8"/>
      <c r="B10" s="22"/>
      <c r="C10" s="2" t="s">
        <v>152</v>
      </c>
      <c r="D10" s="9">
        <v>3</v>
      </c>
      <c r="E10" s="77"/>
      <c r="F10" s="26"/>
      <c r="G10" s="10" t="s">
        <v>42</v>
      </c>
      <c r="H10" s="9">
        <v>2</v>
      </c>
      <c r="I10" s="77"/>
      <c r="J10" s="27"/>
    </row>
    <row r="11" spans="2:10" ht="52.5" customHeight="1">
      <c r="B11" s="22"/>
      <c r="C11" s="2" t="s">
        <v>64</v>
      </c>
      <c r="D11" s="9">
        <v>1</v>
      </c>
      <c r="E11" s="74"/>
      <c r="F11" s="27"/>
      <c r="G11" s="10" t="s">
        <v>24</v>
      </c>
      <c r="H11" s="9">
        <v>1</v>
      </c>
      <c r="I11" s="74"/>
      <c r="J11" s="27"/>
    </row>
    <row r="12" spans="2:10" ht="63">
      <c r="B12" s="25"/>
      <c r="C12" s="2" t="s">
        <v>151</v>
      </c>
      <c r="D12" s="9">
        <v>3</v>
      </c>
      <c r="E12" s="74"/>
      <c r="F12" s="27"/>
      <c r="G12" s="10" t="s">
        <v>5</v>
      </c>
      <c r="H12" s="9">
        <v>2</v>
      </c>
      <c r="I12" s="74"/>
      <c r="J12" s="27"/>
    </row>
    <row r="13" spans="2:10" ht="49.5" customHeight="1">
      <c r="B13" s="22"/>
      <c r="C13" s="2" t="s">
        <v>153</v>
      </c>
      <c r="D13" s="9">
        <v>1</v>
      </c>
      <c r="E13" s="74"/>
      <c r="F13" s="27"/>
      <c r="G13" s="10" t="s">
        <v>4</v>
      </c>
      <c r="H13" s="9">
        <v>1</v>
      </c>
      <c r="I13" s="74"/>
      <c r="J13" s="26"/>
    </row>
    <row r="14" spans="2:10" ht="48.75" customHeight="1">
      <c r="B14" s="22"/>
      <c r="C14" s="2" t="s">
        <v>47</v>
      </c>
      <c r="D14" s="9">
        <v>1</v>
      </c>
      <c r="E14" s="74"/>
      <c r="F14" s="27"/>
      <c r="G14" s="10" t="s">
        <v>68</v>
      </c>
      <c r="H14" s="9">
        <v>1</v>
      </c>
      <c r="I14" s="74"/>
      <c r="J14" s="27"/>
    </row>
    <row r="15" spans="2:10" ht="69.75" customHeight="1" thickBot="1">
      <c r="B15" s="22"/>
      <c r="C15" s="2" t="s">
        <v>66</v>
      </c>
      <c r="D15" s="9">
        <v>1</v>
      </c>
      <c r="E15" s="74"/>
      <c r="F15" s="27"/>
      <c r="G15" s="10" t="s">
        <v>41</v>
      </c>
      <c r="H15" s="9">
        <v>2</v>
      </c>
      <c r="I15" s="75"/>
      <c r="J15" s="27"/>
    </row>
    <row r="16" spans="2:10" ht="31.5">
      <c r="B16" s="22"/>
      <c r="C16" s="2" t="s">
        <v>43</v>
      </c>
      <c r="D16" s="9">
        <v>2</v>
      </c>
      <c r="E16" s="74"/>
      <c r="F16" s="27"/>
      <c r="G16" s="166"/>
      <c r="H16" s="167"/>
      <c r="I16" s="167"/>
      <c r="J16" s="27"/>
    </row>
    <row r="17" spans="2:10" ht="31.5">
      <c r="B17" s="22"/>
      <c r="C17" s="2" t="s">
        <v>138</v>
      </c>
      <c r="D17" s="9">
        <v>3</v>
      </c>
      <c r="E17" s="165"/>
      <c r="F17" s="27"/>
      <c r="G17" s="166"/>
      <c r="H17" s="167"/>
      <c r="I17" s="167"/>
      <c r="J17" s="27"/>
    </row>
    <row r="18" spans="2:10" ht="63.75" thickBot="1">
      <c r="B18" s="22"/>
      <c r="C18" s="10" t="s">
        <v>67</v>
      </c>
      <c r="D18" s="9">
        <v>1</v>
      </c>
      <c r="E18" s="75"/>
      <c r="F18" s="27"/>
      <c r="G18" s="93"/>
      <c r="H18" s="27"/>
      <c r="I18" s="27"/>
      <c r="J18" s="27"/>
    </row>
    <row r="19" spans="2:10" ht="15.75">
      <c r="B19" s="22"/>
      <c r="C19" s="5"/>
      <c r="D19" s="5"/>
      <c r="E19" s="5"/>
      <c r="F19" s="27"/>
      <c r="G19" s="27"/>
      <c r="H19" s="27"/>
      <c r="I19" s="27"/>
      <c r="J19" s="27"/>
    </row>
    <row r="20" spans="2:10" ht="15.75">
      <c r="B20" s="22"/>
      <c r="C20" s="5"/>
      <c r="D20" s="6"/>
      <c r="E20" s="6"/>
      <c r="F20" s="27"/>
      <c r="G20" s="7"/>
      <c r="H20" s="6"/>
      <c r="I20" s="6"/>
      <c r="J20" s="27"/>
    </row>
  </sheetData>
  <sheetProtection password="E5E8" sheet="1" selectLockedCells="1"/>
  <mergeCells count="2">
    <mergeCell ref="G3:I3"/>
    <mergeCell ref="G4:I4"/>
  </mergeCells>
  <printOptions/>
  <pageMargins left="0.1968503937007874" right="0.2755905511811024" top="0.984251968503937" bottom="0.984251968503937" header="0.5118110236220472" footer="0.5118110236220472"/>
  <pageSetup fitToHeight="1" fitToWidth="1" horizontalDpi="600" verticalDpi="600" orientation="landscape" paperSize="9" scale="72" r:id="rId1"/>
  <headerFooter alignWithMargins="0">
    <oddHeader>&amp;C&amp;"Arial,Kursiv"Dokument: &amp;F</oddHeader>
    <oddFooter>&amp;L&amp;"Arial,Kursiv"&amp;8version 1.14&amp;C&amp;"Arial,Kursiv"&amp;8Flik: &amp;A&amp;R&amp;"Arial,Kursiv"&amp;8 Sida: &amp;P (&amp;N)</oddFooter>
  </headerFooter>
</worksheet>
</file>

<file path=xl/worksheets/sheet7.xml><?xml version="1.0" encoding="utf-8"?>
<worksheet xmlns="http://schemas.openxmlformats.org/spreadsheetml/2006/main" xmlns:r="http://schemas.openxmlformats.org/officeDocument/2006/relationships">
  <sheetPr>
    <tabColor indexed="41"/>
    <pageSetUpPr fitToPage="1"/>
  </sheetPr>
  <dimension ref="A2:J24"/>
  <sheetViews>
    <sheetView showGridLines="0" zoomScalePageLayoutView="0" workbookViewId="0" topLeftCell="A1">
      <pane ySplit="9" topLeftCell="A10" activePane="bottomLeft" state="frozen"/>
      <selection pane="topLeft" activeCell="E32" sqref="E32"/>
      <selection pane="bottomLeft" activeCell="E10" sqref="E10"/>
    </sheetView>
  </sheetViews>
  <sheetFormatPr defaultColWidth="9.140625" defaultRowHeight="12.75"/>
  <cols>
    <col min="1" max="1" width="5.57421875" style="3" customWidth="1"/>
    <col min="2" max="2" width="9.140625" style="24" customWidth="1"/>
    <col min="3" max="3" width="40.7109375" style="11" customWidth="1"/>
    <col min="4" max="4" width="6.140625" style="12" bestFit="1" customWidth="1"/>
    <col min="5" max="5" width="9.140625" style="12" customWidth="1"/>
    <col min="6" max="6" width="9.140625" style="29" customWidth="1"/>
    <col min="7" max="7" width="40.7109375" style="13" customWidth="1"/>
    <col min="8" max="8" width="6.140625" style="12" bestFit="1" customWidth="1"/>
    <col min="9" max="9" width="9.140625" style="12" customWidth="1"/>
    <col min="10" max="10" width="9.140625" style="29" customWidth="1"/>
    <col min="11" max="16384" width="9.140625" style="3" customWidth="1"/>
  </cols>
  <sheetData>
    <row r="1" ht="12.75" customHeight="1"/>
    <row r="2" spans="2:10" ht="13.5" customHeight="1">
      <c r="B2" s="22"/>
      <c r="C2" s="5"/>
      <c r="D2" s="6"/>
      <c r="E2" s="6"/>
      <c r="F2" s="27"/>
      <c r="G2" s="7"/>
      <c r="H2" s="6"/>
      <c r="I2" s="6"/>
      <c r="J2" s="27"/>
    </row>
    <row r="3" spans="2:10" ht="20.25">
      <c r="B3" s="22"/>
      <c r="C3" s="1" t="s">
        <v>16</v>
      </c>
      <c r="D3" s="6"/>
      <c r="E3" s="6"/>
      <c r="F3" s="27"/>
      <c r="G3" s="202">
        <f>IF(ISTEXT(Institution!$F$10),Institution!$F$10,"")</f>
      </c>
      <c r="H3" s="203"/>
      <c r="I3" s="203"/>
      <c r="J3" s="27"/>
    </row>
    <row r="4" spans="2:10" ht="20.25">
      <c r="B4" s="22"/>
      <c r="C4" s="1"/>
      <c r="D4" s="6"/>
      <c r="E4" s="6"/>
      <c r="F4" s="27"/>
      <c r="G4" s="204">
        <f>IF((Institution!$F$12&gt;39356),Institution!$F$12,"")</f>
      </c>
      <c r="H4" s="203"/>
      <c r="I4" s="203"/>
      <c r="J4" s="27"/>
    </row>
    <row r="5" spans="2:10" ht="15.75">
      <c r="B5" s="22"/>
      <c r="C5" s="5"/>
      <c r="D5" s="6"/>
      <c r="E5" s="6"/>
      <c r="F5" s="27"/>
      <c r="G5" s="7"/>
      <c r="H5" s="6"/>
      <c r="I5" s="6"/>
      <c r="J5" s="27"/>
    </row>
    <row r="6" spans="2:10" ht="15.75">
      <c r="B6" s="22"/>
      <c r="C6" s="21" t="s">
        <v>10</v>
      </c>
      <c r="D6" s="6"/>
      <c r="E6" s="6"/>
      <c r="F6" s="27"/>
      <c r="G6" s="7"/>
      <c r="H6" s="6"/>
      <c r="I6" s="6"/>
      <c r="J6" s="27"/>
    </row>
    <row r="7" spans="2:10" ht="15.75">
      <c r="B7" s="22"/>
      <c r="C7" s="21" t="s">
        <v>15</v>
      </c>
      <c r="D7" s="6"/>
      <c r="E7" s="6"/>
      <c r="F7" s="27"/>
      <c r="G7" s="7"/>
      <c r="H7" s="6"/>
      <c r="I7" s="6"/>
      <c r="J7" s="27"/>
    </row>
    <row r="8" spans="2:10" ht="15.75">
      <c r="B8" s="22"/>
      <c r="C8" s="5"/>
      <c r="D8" s="6"/>
      <c r="E8" s="6"/>
      <c r="F8" s="27"/>
      <c r="G8" s="7"/>
      <c r="H8" s="6"/>
      <c r="I8" s="6"/>
      <c r="J8" s="27"/>
    </row>
    <row r="9" spans="2:10" s="14" customFormat="1" ht="13.5" thickBot="1">
      <c r="B9" s="23"/>
      <c r="C9" s="16" t="s">
        <v>0</v>
      </c>
      <c r="D9" s="17" t="s">
        <v>1</v>
      </c>
      <c r="E9" s="17" t="s">
        <v>3</v>
      </c>
      <c r="F9" s="28"/>
      <c r="G9" s="18" t="s">
        <v>2</v>
      </c>
      <c r="H9" s="19" t="s">
        <v>1</v>
      </c>
      <c r="I9" s="19" t="s">
        <v>3</v>
      </c>
      <c r="J9" s="28"/>
    </row>
    <row r="10" spans="1:10" ht="63">
      <c r="A10" s="8"/>
      <c r="B10" s="22"/>
      <c r="C10" s="2" t="s">
        <v>60</v>
      </c>
      <c r="D10" s="9">
        <v>1</v>
      </c>
      <c r="E10" s="77"/>
      <c r="F10" s="26"/>
      <c r="G10" s="10" t="s">
        <v>139</v>
      </c>
      <c r="H10" s="9">
        <v>1</v>
      </c>
      <c r="I10" s="77"/>
      <c r="J10" s="27"/>
    </row>
    <row r="11" spans="2:10" ht="110.25">
      <c r="B11" s="22"/>
      <c r="C11" s="2" t="s">
        <v>58</v>
      </c>
      <c r="D11" s="9">
        <v>2</v>
      </c>
      <c r="E11" s="74"/>
      <c r="F11" s="27"/>
      <c r="G11" s="10" t="s">
        <v>156</v>
      </c>
      <c r="H11" s="9">
        <v>3</v>
      </c>
      <c r="I11" s="74"/>
      <c r="J11" s="27"/>
    </row>
    <row r="12" spans="2:10" ht="94.5">
      <c r="B12" s="22"/>
      <c r="C12" s="2" t="s">
        <v>59</v>
      </c>
      <c r="D12" s="9">
        <v>1</v>
      </c>
      <c r="E12" s="74"/>
      <c r="F12" s="27"/>
      <c r="G12" s="10" t="s">
        <v>63</v>
      </c>
      <c r="H12" s="9">
        <v>2</v>
      </c>
      <c r="I12" s="74"/>
      <c r="J12" s="27"/>
    </row>
    <row r="13" spans="2:10" ht="63">
      <c r="B13" s="22"/>
      <c r="C13" s="2" t="s">
        <v>61</v>
      </c>
      <c r="D13" s="9">
        <v>2</v>
      </c>
      <c r="E13" s="74"/>
      <c r="F13" s="27"/>
      <c r="G13" s="10" t="s">
        <v>141</v>
      </c>
      <c r="H13" s="9">
        <v>1</v>
      </c>
      <c r="I13" s="74"/>
      <c r="J13" s="27"/>
    </row>
    <row r="14" spans="2:10" ht="63">
      <c r="B14" s="22"/>
      <c r="C14" s="2" t="s">
        <v>44</v>
      </c>
      <c r="D14" s="9">
        <v>1</v>
      </c>
      <c r="E14" s="74"/>
      <c r="F14" s="27"/>
      <c r="G14" s="10" t="s">
        <v>140</v>
      </c>
      <c r="H14" s="9">
        <v>3</v>
      </c>
      <c r="I14" s="74"/>
      <c r="J14" s="27"/>
    </row>
    <row r="15" spans="2:10" ht="63">
      <c r="B15" s="25"/>
      <c r="C15" s="2" t="s">
        <v>62</v>
      </c>
      <c r="D15" s="9">
        <v>1</v>
      </c>
      <c r="E15" s="74"/>
      <c r="F15" s="27"/>
      <c r="G15" s="10" t="s">
        <v>179</v>
      </c>
      <c r="H15" s="9">
        <v>1</v>
      </c>
      <c r="I15" s="74"/>
      <c r="J15" s="27"/>
    </row>
    <row r="16" spans="2:10" ht="47.25">
      <c r="B16" s="22"/>
      <c r="C16" s="2" t="s">
        <v>65</v>
      </c>
      <c r="D16" s="9">
        <v>2</v>
      </c>
      <c r="E16" s="74"/>
      <c r="F16" s="27"/>
      <c r="G16" s="5"/>
      <c r="H16" s="5"/>
      <c r="I16" s="5"/>
      <c r="J16" s="26"/>
    </row>
    <row r="17" spans="2:10" ht="26.25">
      <c r="B17" s="22"/>
      <c r="C17" s="2" t="s">
        <v>102</v>
      </c>
      <c r="D17" s="9">
        <v>1</v>
      </c>
      <c r="E17" s="74"/>
      <c r="F17" s="27"/>
      <c r="G17" s="5"/>
      <c r="H17" s="5"/>
      <c r="I17" s="5"/>
      <c r="J17" s="26"/>
    </row>
    <row r="18" spans="2:10" ht="63">
      <c r="B18" s="22"/>
      <c r="C18" s="2" t="s">
        <v>101</v>
      </c>
      <c r="D18" s="9">
        <v>3</v>
      </c>
      <c r="E18" s="74"/>
      <c r="F18" s="27"/>
      <c r="G18" s="5"/>
      <c r="H18" s="5"/>
      <c r="I18" s="5"/>
      <c r="J18" s="26"/>
    </row>
    <row r="19" spans="2:10" ht="15.75">
      <c r="B19" s="22"/>
      <c r="C19" s="5"/>
      <c r="D19" s="5"/>
      <c r="E19" s="5"/>
      <c r="F19" s="27"/>
      <c r="G19" s="94"/>
      <c r="H19" s="5"/>
      <c r="I19" s="5"/>
      <c r="J19" s="27"/>
    </row>
    <row r="20" spans="2:10" ht="15.75">
      <c r="B20" s="5"/>
      <c r="C20" s="5"/>
      <c r="D20" s="5"/>
      <c r="E20" s="5"/>
      <c r="F20" s="5"/>
      <c r="G20" s="5"/>
      <c r="H20" s="5"/>
      <c r="I20" s="5"/>
      <c r="J20" s="5"/>
    </row>
    <row r="21" spans="2:10" ht="15.75">
      <c r="B21" s="5"/>
      <c r="C21" s="5"/>
      <c r="D21" s="5"/>
      <c r="E21" s="5"/>
      <c r="F21" s="5"/>
      <c r="G21" s="5"/>
      <c r="H21" s="5"/>
      <c r="I21" s="5"/>
      <c r="J21" s="5"/>
    </row>
    <row r="22" spans="2:10" s="34" customFormat="1" ht="15.75">
      <c r="B22" s="43"/>
      <c r="C22" s="43"/>
      <c r="D22" s="43"/>
      <c r="E22" s="43"/>
      <c r="F22" s="43"/>
      <c r="G22" s="43"/>
      <c r="H22" s="43"/>
      <c r="I22" s="43"/>
      <c r="J22" s="43"/>
    </row>
    <row r="23" spans="2:10" s="34" customFormat="1" ht="15.75">
      <c r="B23" s="44"/>
      <c r="C23" s="43"/>
      <c r="D23" s="45"/>
      <c r="E23" s="45"/>
      <c r="F23" s="46"/>
      <c r="G23" s="46"/>
      <c r="H23" s="46"/>
      <c r="I23" s="46"/>
      <c r="J23" s="46"/>
    </row>
    <row r="24" spans="2:10" s="34" customFormat="1" ht="15.75">
      <c r="B24" s="44"/>
      <c r="C24" s="43"/>
      <c r="D24" s="45"/>
      <c r="E24" s="45"/>
      <c r="F24" s="46"/>
      <c r="G24" s="47"/>
      <c r="H24" s="45"/>
      <c r="I24" s="45"/>
      <c r="J24" s="46"/>
    </row>
  </sheetData>
  <sheetProtection password="E5E8" sheet="1" selectLockedCells="1"/>
  <mergeCells count="2">
    <mergeCell ref="G3:I3"/>
    <mergeCell ref="G4:I4"/>
  </mergeCells>
  <printOptions/>
  <pageMargins left="0.1968503937007874" right="0.2755905511811024" top="0.984251968503937" bottom="0.984251968503937" header="0.5118110236220472" footer="0.5118110236220472"/>
  <pageSetup fitToHeight="1" fitToWidth="1" horizontalDpi="600" verticalDpi="600" orientation="landscape" paperSize="9" scale="59" r:id="rId1"/>
  <headerFooter alignWithMargins="0">
    <oddHeader>&amp;C&amp;"Arial,Kursiv"Dokument: &amp;F</oddHeader>
    <oddFooter>&amp;L&amp;"Arial,Kursiv"&amp;8version 1.14&amp;C&amp;"Arial,Kursiv"&amp;8Flik: &amp;A&amp;R&amp;"Arial,Kursiv"&amp;8 Sida: &amp;P (&amp;N)</oddFooter>
  </headerFooter>
</worksheet>
</file>

<file path=xl/worksheets/sheet8.xml><?xml version="1.0" encoding="utf-8"?>
<worksheet xmlns="http://schemas.openxmlformats.org/spreadsheetml/2006/main" xmlns:r="http://schemas.openxmlformats.org/officeDocument/2006/relationships">
  <sheetPr>
    <tabColor indexed="41"/>
    <pageSetUpPr fitToPage="1"/>
  </sheetPr>
  <dimension ref="A2:J20"/>
  <sheetViews>
    <sheetView showGridLines="0" zoomScalePageLayoutView="0" workbookViewId="0" topLeftCell="A1">
      <pane ySplit="9" topLeftCell="A10" activePane="bottomLeft" state="frozen"/>
      <selection pane="topLeft" activeCell="E32" sqref="E32"/>
      <selection pane="bottomLeft" activeCell="E10" sqref="E10"/>
    </sheetView>
  </sheetViews>
  <sheetFormatPr defaultColWidth="9.140625" defaultRowHeight="12.75"/>
  <cols>
    <col min="1" max="1" width="5.57421875" style="3" customWidth="1"/>
    <col min="2" max="2" width="9.140625" style="24" customWidth="1"/>
    <col min="3" max="3" width="40.7109375" style="11" customWidth="1"/>
    <col min="4" max="4" width="6.140625" style="12" bestFit="1" customWidth="1"/>
    <col min="5" max="5" width="9.140625" style="12" customWidth="1"/>
    <col min="6" max="6" width="9.140625" style="29" customWidth="1"/>
    <col min="7" max="7" width="40.7109375" style="13" customWidth="1"/>
    <col min="8" max="8" width="6.140625" style="12" bestFit="1" customWidth="1"/>
    <col min="9" max="9" width="9.140625" style="12" customWidth="1"/>
    <col min="10" max="10" width="9.140625" style="29" customWidth="1"/>
    <col min="11" max="16384" width="9.140625" style="3" customWidth="1"/>
  </cols>
  <sheetData>
    <row r="1" ht="12.75" customHeight="1"/>
    <row r="2" spans="2:10" ht="13.5" customHeight="1">
      <c r="B2" s="22"/>
      <c r="C2" s="5"/>
      <c r="D2" s="6"/>
      <c r="E2" s="6"/>
      <c r="F2" s="27"/>
      <c r="G2" s="7"/>
      <c r="H2" s="6"/>
      <c r="I2" s="6"/>
      <c r="J2" s="27"/>
    </row>
    <row r="3" spans="2:10" ht="20.25">
      <c r="B3" s="22"/>
      <c r="C3" s="1" t="s">
        <v>17</v>
      </c>
      <c r="D3" s="6"/>
      <c r="E3" s="6"/>
      <c r="F3" s="27"/>
      <c r="G3" s="202">
        <f>IF(ISTEXT(Institution!$F$10),Institution!$F$10,"")</f>
      </c>
      <c r="H3" s="203"/>
      <c r="I3" s="203"/>
      <c r="J3" s="27"/>
    </row>
    <row r="4" spans="2:10" ht="20.25">
      <c r="B4" s="22"/>
      <c r="C4" s="1"/>
      <c r="D4" s="6"/>
      <c r="E4" s="6"/>
      <c r="F4" s="27"/>
      <c r="G4" s="204">
        <f>IF((Institution!$F$12&gt;39356),Institution!$F$12,"")</f>
      </c>
      <c r="H4" s="203"/>
      <c r="I4" s="203"/>
      <c r="J4" s="27"/>
    </row>
    <row r="5" spans="2:10" ht="15.75">
      <c r="B5" s="22"/>
      <c r="C5" s="5"/>
      <c r="D5" s="6"/>
      <c r="E5" s="6"/>
      <c r="F5" s="27"/>
      <c r="G5" s="7"/>
      <c r="H5" s="6"/>
      <c r="I5" s="6"/>
      <c r="J5" s="27"/>
    </row>
    <row r="6" spans="2:10" ht="15.75">
      <c r="B6" s="22"/>
      <c r="C6" s="21" t="s">
        <v>10</v>
      </c>
      <c r="D6" s="6"/>
      <c r="E6" s="6"/>
      <c r="F6" s="27"/>
      <c r="G6" s="7"/>
      <c r="H6" s="6"/>
      <c r="I6" s="6"/>
      <c r="J6" s="27"/>
    </row>
    <row r="7" spans="2:10" ht="15.75">
      <c r="B7" s="22"/>
      <c r="C7" s="21" t="s">
        <v>15</v>
      </c>
      <c r="D7" s="6"/>
      <c r="E7" s="6"/>
      <c r="F7" s="27"/>
      <c r="G7" s="7"/>
      <c r="H7" s="6"/>
      <c r="I7" s="6"/>
      <c r="J7" s="27"/>
    </row>
    <row r="8" spans="2:10" ht="15.75">
      <c r="B8" s="22"/>
      <c r="C8" s="5"/>
      <c r="D8" s="6"/>
      <c r="E8" s="6"/>
      <c r="F8" s="27"/>
      <c r="G8" s="7"/>
      <c r="H8" s="6"/>
      <c r="I8" s="6"/>
      <c r="J8" s="27"/>
    </row>
    <row r="9" spans="2:10" s="14" customFormat="1" ht="13.5" thickBot="1">
      <c r="B9" s="23"/>
      <c r="C9" s="16" t="s">
        <v>0</v>
      </c>
      <c r="D9" s="17" t="s">
        <v>1</v>
      </c>
      <c r="E9" s="17" t="s">
        <v>3</v>
      </c>
      <c r="F9" s="28"/>
      <c r="G9" s="18" t="s">
        <v>2</v>
      </c>
      <c r="H9" s="19" t="s">
        <v>1</v>
      </c>
      <c r="I9" s="19" t="s">
        <v>3</v>
      </c>
      <c r="J9" s="28"/>
    </row>
    <row r="10" spans="1:10" ht="78.75">
      <c r="A10" s="8"/>
      <c r="B10" s="22"/>
      <c r="C10" s="2" t="s">
        <v>36</v>
      </c>
      <c r="D10" s="9">
        <v>1</v>
      </c>
      <c r="E10" s="77"/>
      <c r="F10" s="26"/>
      <c r="G10" s="10" t="s">
        <v>48</v>
      </c>
      <c r="H10" s="9">
        <v>2</v>
      </c>
      <c r="I10" s="77"/>
      <c r="J10" s="27"/>
    </row>
    <row r="11" spans="2:10" ht="63">
      <c r="B11" s="22"/>
      <c r="C11" s="2" t="s">
        <v>46</v>
      </c>
      <c r="D11" s="9">
        <v>1</v>
      </c>
      <c r="E11" s="74"/>
      <c r="F11" s="26" t="s">
        <v>14</v>
      </c>
      <c r="G11" s="10" t="s">
        <v>142</v>
      </c>
      <c r="H11" s="9">
        <v>2</v>
      </c>
      <c r="I11" s="74"/>
      <c r="J11" s="27"/>
    </row>
    <row r="12" spans="2:10" ht="79.5" thickBot="1">
      <c r="B12" s="25"/>
      <c r="C12" s="2" t="s">
        <v>37</v>
      </c>
      <c r="D12" s="9">
        <v>2</v>
      </c>
      <c r="E12" s="75"/>
      <c r="F12" s="27"/>
      <c r="G12" s="10" t="s">
        <v>169</v>
      </c>
      <c r="H12" s="9">
        <v>3</v>
      </c>
      <c r="I12" s="74"/>
      <c r="J12" s="27"/>
    </row>
    <row r="13" spans="2:10" ht="31.5">
      <c r="B13" s="25"/>
      <c r="C13" s="172"/>
      <c r="D13" s="167"/>
      <c r="E13" s="5"/>
      <c r="F13" s="27"/>
      <c r="G13" s="10" t="s">
        <v>170</v>
      </c>
      <c r="H13" s="9">
        <v>1</v>
      </c>
      <c r="I13" s="74"/>
      <c r="J13" s="27"/>
    </row>
    <row r="14" spans="2:10" ht="47.25">
      <c r="B14" s="5"/>
      <c r="C14" s="5"/>
      <c r="D14" s="5"/>
      <c r="E14" s="5"/>
      <c r="F14" s="5"/>
      <c r="G14" s="10" t="s">
        <v>49</v>
      </c>
      <c r="H14" s="9">
        <v>1</v>
      </c>
      <c r="I14" s="74"/>
      <c r="J14" s="26"/>
    </row>
    <row r="15" spans="2:10" ht="47.25">
      <c r="B15" s="5"/>
      <c r="C15" s="5"/>
      <c r="D15" s="5"/>
      <c r="E15" s="5"/>
      <c r="F15" s="5"/>
      <c r="G15" s="168" t="s">
        <v>148</v>
      </c>
      <c r="H15" s="169">
        <v>1</v>
      </c>
      <c r="I15" s="164"/>
      <c r="J15" s="27"/>
    </row>
    <row r="16" spans="2:10" ht="47.25">
      <c r="B16" s="5"/>
      <c r="C16" s="5"/>
      <c r="D16" s="5"/>
      <c r="E16" s="5"/>
      <c r="F16" s="5"/>
      <c r="G16" s="10" t="s">
        <v>149</v>
      </c>
      <c r="H16" s="9">
        <v>3</v>
      </c>
      <c r="I16" s="74"/>
      <c r="J16" s="5"/>
    </row>
    <row r="17" spans="2:10" ht="15.75">
      <c r="B17" s="5"/>
      <c r="C17" s="5"/>
      <c r="D17" s="5"/>
      <c r="E17" s="5"/>
      <c r="F17" s="5"/>
      <c r="G17" s="5"/>
      <c r="H17" s="5"/>
      <c r="I17" s="5"/>
      <c r="J17" s="5"/>
    </row>
    <row r="18" spans="2:10" s="34" customFormat="1" ht="15.75">
      <c r="B18" s="43"/>
      <c r="C18" s="43"/>
      <c r="D18" s="43"/>
      <c r="E18" s="43"/>
      <c r="F18" s="43"/>
      <c r="G18" s="95"/>
      <c r="H18" s="43"/>
      <c r="I18" s="43"/>
      <c r="J18" s="43"/>
    </row>
    <row r="19" spans="2:10" s="34" customFormat="1" ht="15.75">
      <c r="B19" s="44"/>
      <c r="C19" s="43"/>
      <c r="D19" s="45"/>
      <c r="E19" s="45"/>
      <c r="F19" s="46"/>
      <c r="G19" s="46"/>
      <c r="H19" s="46"/>
      <c r="I19" s="46"/>
      <c r="J19" s="46"/>
    </row>
    <row r="20" spans="2:10" s="34" customFormat="1" ht="15.75">
      <c r="B20" s="44"/>
      <c r="C20" s="43"/>
      <c r="D20" s="45"/>
      <c r="E20" s="45"/>
      <c r="F20" s="46"/>
      <c r="G20" s="47"/>
      <c r="H20" s="45"/>
      <c r="I20" s="45"/>
      <c r="J20" s="46"/>
    </row>
  </sheetData>
  <sheetProtection password="E5E8" sheet="1" selectLockedCells="1"/>
  <mergeCells count="2">
    <mergeCell ref="G3:I3"/>
    <mergeCell ref="G4:I4"/>
  </mergeCells>
  <printOptions/>
  <pageMargins left="0.1968503937007874" right="0.2755905511811024" top="0.984251968503937" bottom="0.984251968503937" header="0.5118110236220472" footer="0.5118110236220472"/>
  <pageSetup fitToHeight="1" fitToWidth="1" horizontalDpi="600" verticalDpi="600" orientation="landscape" paperSize="9" scale="83" r:id="rId1"/>
  <headerFooter alignWithMargins="0">
    <oddHeader>&amp;C&amp;"Arial,Kursiv"Dokument: &amp;F</oddHeader>
    <oddFooter>&amp;L&amp;"Arial,Kursiv"&amp;8version 1.14&amp;C&amp;"Arial,Kursiv"&amp;8Flik: &amp;A&amp;R&amp;"Arial,Kursiv"&amp;8 Sida: &amp;P (&amp;N)</oddFooter>
  </headerFooter>
</worksheet>
</file>

<file path=xl/worksheets/sheet9.xml><?xml version="1.0" encoding="utf-8"?>
<worksheet xmlns="http://schemas.openxmlformats.org/spreadsheetml/2006/main" xmlns:r="http://schemas.openxmlformats.org/officeDocument/2006/relationships">
  <sheetPr>
    <tabColor indexed="41"/>
    <pageSetUpPr fitToPage="1"/>
  </sheetPr>
  <dimension ref="A2:J22"/>
  <sheetViews>
    <sheetView showGridLines="0" zoomScalePageLayoutView="0" workbookViewId="0" topLeftCell="A1">
      <pane ySplit="9" topLeftCell="A10" activePane="bottomLeft" state="frozen"/>
      <selection pane="topLeft" activeCell="E32" sqref="E32"/>
      <selection pane="bottomLeft" activeCell="E10" sqref="E10"/>
    </sheetView>
  </sheetViews>
  <sheetFormatPr defaultColWidth="9.140625" defaultRowHeight="12.75"/>
  <cols>
    <col min="1" max="1" width="5.57421875" style="3" customWidth="1"/>
    <col min="2" max="2" width="9.140625" style="24" customWidth="1"/>
    <col min="3" max="3" width="40.7109375" style="11" customWidth="1"/>
    <col min="4" max="4" width="6.140625" style="12" bestFit="1" customWidth="1"/>
    <col min="5" max="5" width="9.140625" style="12" customWidth="1"/>
    <col min="6" max="6" width="9.140625" style="29" customWidth="1"/>
    <col min="7" max="7" width="40.7109375" style="13" customWidth="1"/>
    <col min="8" max="8" width="6.140625" style="12" bestFit="1" customWidth="1"/>
    <col min="9" max="9" width="9.140625" style="12" customWidth="1"/>
    <col min="10" max="10" width="9.140625" style="29" customWidth="1"/>
    <col min="11" max="16384" width="9.140625" style="3" customWidth="1"/>
  </cols>
  <sheetData>
    <row r="1" ht="12.75" customHeight="1"/>
    <row r="2" spans="2:10" ht="13.5" customHeight="1">
      <c r="B2" s="22"/>
      <c r="C2" s="5"/>
      <c r="D2" s="6"/>
      <c r="E2" s="6"/>
      <c r="F2" s="27"/>
      <c r="G2" s="7"/>
      <c r="H2" s="6"/>
      <c r="I2" s="6"/>
      <c r="J2" s="27"/>
    </row>
    <row r="3" spans="2:10" ht="21" customHeight="1">
      <c r="B3" s="22"/>
      <c r="C3" s="206" t="s">
        <v>20</v>
      </c>
      <c r="D3" s="207"/>
      <c r="E3" s="207"/>
      <c r="F3" s="207"/>
      <c r="G3" s="202">
        <f>IF(ISTEXT(Institution!$F$10),Institution!$F$10,"")</f>
      </c>
      <c r="H3" s="205"/>
      <c r="I3" s="205"/>
      <c r="J3" s="27"/>
    </row>
    <row r="4" spans="2:10" ht="20.25">
      <c r="B4" s="22"/>
      <c r="C4" s="1"/>
      <c r="D4" s="6"/>
      <c r="E4" s="6"/>
      <c r="F4" s="27"/>
      <c r="G4" s="204">
        <f>IF((Institution!$F$12&gt;39356),Institution!$F$12,"")</f>
      </c>
      <c r="H4" s="203"/>
      <c r="I4" s="203"/>
      <c r="J4" s="27"/>
    </row>
    <row r="5" spans="2:10" ht="15.75">
      <c r="B5" s="22"/>
      <c r="C5" s="5"/>
      <c r="D5" s="6"/>
      <c r="E5" s="6"/>
      <c r="F5" s="27"/>
      <c r="G5" s="7"/>
      <c r="H5" s="6"/>
      <c r="I5" s="6"/>
      <c r="J5" s="27"/>
    </row>
    <row r="6" spans="2:10" ht="15.75">
      <c r="B6" s="22"/>
      <c r="C6" s="21" t="s">
        <v>10</v>
      </c>
      <c r="D6" s="6"/>
      <c r="E6" s="6"/>
      <c r="F6" s="27"/>
      <c r="G6" s="7"/>
      <c r="H6" s="6"/>
      <c r="I6" s="6"/>
      <c r="J6" s="27"/>
    </row>
    <row r="7" spans="2:10" ht="15.75">
      <c r="B7" s="22"/>
      <c r="C7" s="21" t="s">
        <v>15</v>
      </c>
      <c r="D7" s="6"/>
      <c r="E7" s="6"/>
      <c r="F7" s="27"/>
      <c r="G7" s="7"/>
      <c r="H7" s="6"/>
      <c r="I7" s="6"/>
      <c r="J7" s="27"/>
    </row>
    <row r="8" spans="2:10" ht="15.75">
      <c r="B8" s="22"/>
      <c r="C8" s="5"/>
      <c r="D8" s="6"/>
      <c r="E8" s="6"/>
      <c r="F8" s="27"/>
      <c r="G8" s="7"/>
      <c r="H8" s="6"/>
      <c r="I8" s="6"/>
      <c r="J8" s="27"/>
    </row>
    <row r="9" spans="2:10" ht="13.5" customHeight="1" thickBot="1">
      <c r="B9" s="23"/>
      <c r="C9" s="16" t="s">
        <v>0</v>
      </c>
      <c r="D9" s="17" t="s">
        <v>1</v>
      </c>
      <c r="E9" s="17" t="s">
        <v>3</v>
      </c>
      <c r="F9" s="28"/>
      <c r="G9" s="18" t="s">
        <v>2</v>
      </c>
      <c r="H9" s="19" t="s">
        <v>1</v>
      </c>
      <c r="I9" s="19" t="s">
        <v>3</v>
      </c>
      <c r="J9" s="28"/>
    </row>
    <row r="10" spans="2:10" s="14" customFormat="1" ht="47.25">
      <c r="B10" s="22"/>
      <c r="C10" s="2" t="s">
        <v>50</v>
      </c>
      <c r="D10" s="9">
        <v>3</v>
      </c>
      <c r="E10" s="143"/>
      <c r="F10" s="26"/>
      <c r="G10" s="10" t="s">
        <v>38</v>
      </c>
      <c r="H10" s="9">
        <v>2</v>
      </c>
      <c r="I10" s="143"/>
      <c r="J10" s="27"/>
    </row>
    <row r="11" spans="2:10" s="14" customFormat="1" ht="52.5" customHeight="1">
      <c r="B11" s="22"/>
      <c r="C11" s="2" t="s">
        <v>143</v>
      </c>
      <c r="D11" s="9">
        <v>3</v>
      </c>
      <c r="E11" s="74"/>
      <c r="F11" s="26"/>
      <c r="G11" s="10" t="s">
        <v>103</v>
      </c>
      <c r="H11" s="9">
        <v>1</v>
      </c>
      <c r="I11" s="74"/>
      <c r="J11" s="27"/>
    </row>
    <row r="12" spans="1:10" ht="50.25" customHeight="1" thickBot="1">
      <c r="A12" s="8"/>
      <c r="B12" s="22"/>
      <c r="C12" s="2" t="s">
        <v>155</v>
      </c>
      <c r="D12" s="9">
        <v>3</v>
      </c>
      <c r="E12" s="74"/>
      <c r="F12" s="27"/>
      <c r="G12" s="10" t="s">
        <v>145</v>
      </c>
      <c r="H12" s="9">
        <v>1</v>
      </c>
      <c r="I12" s="75"/>
      <c r="J12" s="27"/>
    </row>
    <row r="13" spans="2:10" ht="54" customHeight="1">
      <c r="B13" s="25"/>
      <c r="C13" s="2" t="s">
        <v>51</v>
      </c>
      <c r="D13" s="9">
        <v>1</v>
      </c>
      <c r="E13" s="74"/>
      <c r="F13" s="27"/>
      <c r="G13" s="6"/>
      <c r="H13" s="6"/>
      <c r="I13" s="6"/>
      <c r="J13" s="27"/>
    </row>
    <row r="14" spans="2:10" ht="47.25">
      <c r="B14" s="22"/>
      <c r="C14" s="2" t="s">
        <v>52</v>
      </c>
      <c r="D14" s="9">
        <v>2</v>
      </c>
      <c r="E14" s="74"/>
      <c r="F14" s="27"/>
      <c r="G14" s="6"/>
      <c r="H14" s="6"/>
      <c r="I14" s="6"/>
      <c r="J14" s="26"/>
    </row>
    <row r="15" spans="2:10" ht="78.75">
      <c r="B15" s="22"/>
      <c r="C15" s="2" t="s">
        <v>144</v>
      </c>
      <c r="D15" s="9">
        <v>2</v>
      </c>
      <c r="E15" s="165"/>
      <c r="F15" s="27"/>
      <c r="G15" s="6"/>
      <c r="H15" s="6"/>
      <c r="I15" s="6"/>
      <c r="J15" s="26"/>
    </row>
    <row r="16" spans="2:10" ht="50.25" customHeight="1" thickBot="1">
      <c r="B16" s="22"/>
      <c r="C16" s="2" t="s">
        <v>171</v>
      </c>
      <c r="D16" s="9">
        <v>3</v>
      </c>
      <c r="E16" s="75"/>
      <c r="F16" s="27"/>
      <c r="G16" s="6"/>
      <c r="H16" s="6"/>
      <c r="I16" s="6"/>
      <c r="J16" s="27"/>
    </row>
    <row r="17" spans="2:10" ht="15.75">
      <c r="B17" s="22"/>
      <c r="C17" s="27"/>
      <c r="D17" s="27"/>
      <c r="E17" s="27"/>
      <c r="F17" s="27"/>
      <c r="G17" s="6"/>
      <c r="H17" s="6"/>
      <c r="I17" s="6"/>
      <c r="J17" s="27"/>
    </row>
    <row r="18" spans="2:10" ht="15.75">
      <c r="B18" s="22"/>
      <c r="C18" s="27"/>
      <c r="D18" s="27"/>
      <c r="E18" s="27"/>
      <c r="F18" s="27"/>
      <c r="G18" s="6"/>
      <c r="H18" s="6"/>
      <c r="I18" s="6"/>
      <c r="J18" s="27"/>
    </row>
    <row r="19" spans="2:10" ht="15.75">
      <c r="B19" s="22"/>
      <c r="C19" s="27"/>
      <c r="D19" s="27"/>
      <c r="E19" s="27"/>
      <c r="F19" s="27"/>
      <c r="G19" s="96"/>
      <c r="H19" s="6"/>
      <c r="I19" s="6"/>
      <c r="J19" s="27"/>
    </row>
    <row r="20" spans="2:10" ht="15.75">
      <c r="B20" s="44"/>
      <c r="C20" s="43"/>
      <c r="D20" s="45"/>
      <c r="E20" s="45"/>
      <c r="F20" s="46"/>
      <c r="G20" s="46"/>
      <c r="H20" s="46"/>
      <c r="I20" s="46"/>
      <c r="J20" s="46"/>
    </row>
    <row r="21" spans="2:10" s="34" customFormat="1" ht="15.75">
      <c r="B21" s="44"/>
      <c r="C21" s="43"/>
      <c r="D21" s="45"/>
      <c r="E21" s="45"/>
      <c r="F21" s="46"/>
      <c r="G21" s="47"/>
      <c r="H21" s="45"/>
      <c r="I21" s="45"/>
      <c r="J21" s="46"/>
    </row>
    <row r="22" spans="2:10" s="34" customFormat="1" ht="15.75">
      <c r="B22" s="24"/>
      <c r="C22" s="11"/>
      <c r="D22" s="12"/>
      <c r="E22" s="12"/>
      <c r="F22" s="29"/>
      <c r="G22" s="13"/>
      <c r="H22" s="12"/>
      <c r="I22" s="12"/>
      <c r="J22" s="29"/>
    </row>
  </sheetData>
  <sheetProtection password="E5E8" sheet="1" selectLockedCells="1"/>
  <mergeCells count="3">
    <mergeCell ref="G3:I3"/>
    <mergeCell ref="C3:F3"/>
    <mergeCell ref="G4:I4"/>
  </mergeCells>
  <printOptions/>
  <pageMargins left="0.1968503937007874" right="0.2755905511811024" top="0.984251968503937" bottom="0.984251968503937" header="0.5118110236220472" footer="0.5118110236220472"/>
  <pageSetup fitToHeight="1" fitToWidth="1" horizontalDpi="600" verticalDpi="600" orientation="landscape" paperSize="9" scale="82" r:id="rId1"/>
  <headerFooter alignWithMargins="0">
    <oddHeader>&amp;C&amp;"Arial,Kursiv"Dokument: &amp;F</oddHeader>
    <oddFooter>&amp;L&amp;"Arial,Kursiv"&amp;8version 1.14&amp;C&amp;"Arial,Kursiv"&amp;8Flik: &amp;A&amp;R&amp;"Arial,Kursiv"&amp;8 Sida: &amp;P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Elisabeth Gierow</Manager>
  <Company>LDC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Kriterier för miljödiplomering</dc:title>
  <dc:subject>Kriterier för miljödiplomering</dc:subject>
  <dc:creator>bygg-mln/beko-ald</dc:creator>
  <cp:keywords/>
  <dc:description/>
  <cp:lastModifiedBy>Carola Jarnung</cp:lastModifiedBy>
  <cp:lastPrinted>2012-06-01T07:26:25Z</cp:lastPrinted>
  <dcterms:created xsi:type="dcterms:W3CDTF">2007-05-14T15:05:59Z</dcterms:created>
  <dcterms:modified xsi:type="dcterms:W3CDTF">2012-06-01T11:21:22Z</dcterms:modified>
  <cp:category/>
  <cp:version/>
  <cp:contentType/>
  <cp:contentStatus/>
</cp:coreProperties>
</file>